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GASB 68\2021 Base Plan\June 30\"/>
    </mc:Choice>
  </mc:AlternateContent>
  <bookViews>
    <workbookView xWindow="0" yWindow="60" windowWidth="28800" windowHeight="12525"/>
  </bookViews>
  <sheets>
    <sheet name="Input" sheetId="7" r:id="rId1"/>
    <sheet name="JE's" sheetId="6" r:id="rId2"/>
    <sheet name="T-Account Illustration" sheetId="8" r:id="rId3"/>
    <sheet name="Amort Schedule-Balances-Pen Exp" sheetId="13" r:id="rId4"/>
  </sheets>
  <calcPr calcId="162913"/>
</workbook>
</file>

<file path=xl/calcChain.xml><?xml version="1.0" encoding="utf-8"?>
<calcChain xmlns="http://schemas.openxmlformats.org/spreadsheetml/2006/main">
  <c r="D1" i="13" l="1"/>
  <c r="L75" i="13"/>
  <c r="L74" i="13"/>
  <c r="L73" i="13"/>
  <c r="L72" i="13"/>
  <c r="J75" i="13"/>
  <c r="J74" i="13"/>
  <c r="J73" i="13"/>
  <c r="J72" i="13"/>
  <c r="H74" i="13"/>
  <c r="H73" i="13"/>
  <c r="H72" i="13"/>
  <c r="F73" i="13"/>
  <c r="F72" i="13"/>
  <c r="D72" i="13"/>
  <c r="B72" i="13"/>
  <c r="B65" i="13"/>
  <c r="B64" i="13"/>
  <c r="B63" i="13"/>
  <c r="B62" i="13"/>
  <c r="Q60" i="13"/>
  <c r="O54" i="13"/>
  <c r="O53" i="13"/>
  <c r="Q50" i="13"/>
  <c r="I52" i="13"/>
  <c r="I53" i="13"/>
  <c r="I54" i="13" s="1"/>
  <c r="I51" i="13"/>
  <c r="I50" i="13"/>
  <c r="H54" i="13"/>
  <c r="H51" i="13"/>
  <c r="H52" i="13"/>
  <c r="H53" i="13"/>
  <c r="H50" i="13"/>
  <c r="E50" i="13"/>
  <c r="E51" i="13" s="1"/>
  <c r="E52" i="13" s="1"/>
  <c r="E49" i="13"/>
  <c r="E48" i="13"/>
  <c r="D52" i="13"/>
  <c r="D51" i="13"/>
  <c r="D50" i="13"/>
  <c r="D49" i="13"/>
  <c r="D48" i="13"/>
  <c r="O39" i="13"/>
  <c r="O38" i="13"/>
  <c r="O37" i="13"/>
  <c r="O36" i="13"/>
  <c r="O35" i="13"/>
  <c r="O34" i="13"/>
  <c r="Q36" i="13"/>
  <c r="Q35" i="13"/>
  <c r="Q34" i="13"/>
  <c r="Q33" i="13"/>
  <c r="M36" i="13"/>
  <c r="M37" i="13" s="1"/>
  <c r="M38" i="13" s="1"/>
  <c r="M34" i="13"/>
  <c r="L39" i="13"/>
  <c r="L38" i="13"/>
  <c r="L37" i="13"/>
  <c r="K37" i="13"/>
  <c r="K33" i="13"/>
  <c r="J36" i="13"/>
  <c r="H36" i="13"/>
  <c r="I32" i="13"/>
  <c r="I33" i="13" s="1"/>
  <c r="I34" i="13" s="1"/>
  <c r="I35" i="13" s="1"/>
  <c r="I36" i="13" s="1"/>
  <c r="H33" i="13"/>
  <c r="H34" i="13"/>
  <c r="H35" i="13"/>
  <c r="G33" i="13"/>
  <c r="G34" i="13"/>
  <c r="G35" i="13"/>
  <c r="G31" i="13"/>
  <c r="F35" i="13"/>
  <c r="F34" i="13"/>
  <c r="D34" i="13"/>
  <c r="E34" i="13" s="1"/>
  <c r="E30" i="13"/>
  <c r="D30" i="13"/>
  <c r="D31" i="13"/>
  <c r="D32" i="13"/>
  <c r="D33" i="13"/>
  <c r="C34" i="13"/>
  <c r="B34" i="13"/>
  <c r="B32" i="13"/>
  <c r="B33" i="13"/>
  <c r="C29" i="13"/>
  <c r="L18" i="13"/>
  <c r="O18" i="13" s="1"/>
  <c r="J17" i="13"/>
  <c r="J16" i="13"/>
  <c r="J15" i="13"/>
  <c r="J14" i="13"/>
  <c r="J13" i="13"/>
  <c r="H16" i="13"/>
  <c r="H15" i="13"/>
  <c r="H14" i="13"/>
  <c r="H13" i="13"/>
  <c r="H12" i="13"/>
  <c r="F15" i="13"/>
  <c r="F14" i="13"/>
  <c r="F13" i="13"/>
  <c r="F12" i="13"/>
  <c r="F11" i="13"/>
  <c r="D14" i="13"/>
  <c r="D13" i="13"/>
  <c r="D12" i="13"/>
  <c r="D11" i="13"/>
  <c r="D10" i="13"/>
  <c r="E10" i="13"/>
  <c r="E11" i="13" s="1"/>
  <c r="B12" i="13"/>
  <c r="B11" i="13"/>
  <c r="B10" i="13"/>
  <c r="B8" i="13"/>
  <c r="B9" i="13" s="1"/>
  <c r="B13" i="13" l="1"/>
  <c r="F20" i="13"/>
  <c r="J20" i="13"/>
  <c r="K13" i="13"/>
  <c r="K14" i="13" s="1"/>
  <c r="K15" i="13" s="1"/>
  <c r="H20" i="13"/>
  <c r="I12" i="13"/>
  <c r="I13" i="13" s="1"/>
  <c r="I14" i="13" s="1"/>
  <c r="G11" i="13"/>
  <c r="G12" i="13" s="1"/>
  <c r="G13" i="13" s="1"/>
  <c r="G14" i="13" s="1"/>
  <c r="G15" i="13" s="1"/>
  <c r="E12" i="13"/>
  <c r="E13" i="13" s="1"/>
  <c r="D20" i="13"/>
  <c r="B20" i="13"/>
  <c r="C9" i="13"/>
  <c r="C10" i="13" s="1"/>
  <c r="C11" i="13" s="1"/>
  <c r="C12" i="13" s="1"/>
  <c r="C13" i="13" s="1"/>
  <c r="I15" i="13" l="1"/>
  <c r="I16" i="13" s="1"/>
  <c r="E14" i="13"/>
  <c r="Q13" i="13"/>
  <c r="K16" i="13"/>
  <c r="K17" i="13" s="1"/>
  <c r="L17" i="13" l="1"/>
  <c r="O17" i="13" s="1"/>
  <c r="J52" i="13" l="1"/>
  <c r="J53" i="13"/>
  <c r="J54" i="13"/>
  <c r="J51" i="13"/>
  <c r="K51" i="13" s="1"/>
  <c r="K52" i="13" s="1"/>
  <c r="K53" i="13" s="1"/>
  <c r="J33" i="13"/>
  <c r="J34" i="13"/>
  <c r="J35" i="13"/>
  <c r="K54" i="13" l="1"/>
  <c r="Q53" i="13"/>
  <c r="K34" i="13"/>
  <c r="K35" i="13" s="1"/>
  <c r="J55" i="13"/>
  <c r="J57" i="13"/>
  <c r="K55" i="13" l="1"/>
  <c r="Q55" i="13" s="1"/>
  <c r="Q54" i="13"/>
  <c r="K36" i="13"/>
  <c r="J37" i="13"/>
  <c r="J39" i="13" l="1"/>
  <c r="E38" i="7"/>
  <c r="K17" i="7" l="1"/>
  <c r="G20" i="6" l="1"/>
  <c r="B38" i="8" s="1"/>
  <c r="H20" i="6"/>
  <c r="G38" i="8" s="1"/>
  <c r="L23" i="8" l="1"/>
  <c r="C38" i="8"/>
  <c r="I25" i="7"/>
  <c r="K23" i="7"/>
  <c r="I20" i="7"/>
  <c r="I28" i="7" l="1"/>
  <c r="H16" i="6" l="1"/>
  <c r="C26" i="8" s="1"/>
  <c r="G16" i="6"/>
  <c r="B26" i="8" s="1"/>
  <c r="D73" i="13"/>
  <c r="C23" i="8" l="1"/>
  <c r="D57" i="13" l="1"/>
  <c r="L55" i="13"/>
  <c r="O55" i="13" s="1"/>
  <c r="L54" i="13"/>
  <c r="L53" i="13"/>
  <c r="L52" i="13"/>
  <c r="F52" i="13"/>
  <c r="F51" i="13"/>
  <c r="F50" i="13"/>
  <c r="F49" i="13"/>
  <c r="G49" i="13" s="1"/>
  <c r="B48" i="13"/>
  <c r="O48" i="13" s="1"/>
  <c r="L36" i="13"/>
  <c r="L35" i="13"/>
  <c r="L34" i="13"/>
  <c r="F33" i="13"/>
  <c r="H32" i="13"/>
  <c r="F32" i="13"/>
  <c r="F31" i="13"/>
  <c r="L16" i="13"/>
  <c r="O16" i="13" s="1"/>
  <c r="L15" i="13"/>
  <c r="O15" i="13" s="1"/>
  <c r="L14" i="13"/>
  <c r="O14" i="13"/>
  <c r="M14" i="13" l="1"/>
  <c r="Q14" i="13" s="1"/>
  <c r="L20" i="13"/>
  <c r="O10" i="13"/>
  <c r="N74" i="13"/>
  <c r="G50" i="13"/>
  <c r="G51" i="13" s="1"/>
  <c r="G52" i="13" s="1"/>
  <c r="Q52" i="13" s="1"/>
  <c r="M15" i="13"/>
  <c r="Q15" i="13" s="1"/>
  <c r="M35" i="13"/>
  <c r="G32" i="13"/>
  <c r="O32" i="13"/>
  <c r="L56" i="13"/>
  <c r="B30" i="13"/>
  <c r="B31" i="13"/>
  <c r="B29" i="13"/>
  <c r="H57" i="13"/>
  <c r="B50" i="13"/>
  <c r="O50" i="13" s="1"/>
  <c r="B51" i="13"/>
  <c r="O51" i="13" s="1"/>
  <c r="B47" i="13"/>
  <c r="C47" i="13" s="1"/>
  <c r="C48" i="13" s="1"/>
  <c r="B49" i="13"/>
  <c r="O49" i="13" s="1"/>
  <c r="F53" i="13"/>
  <c r="N75" i="13" l="1"/>
  <c r="M16" i="13"/>
  <c r="Q16" i="13" s="1"/>
  <c r="N73" i="13"/>
  <c r="H39" i="13"/>
  <c r="O31" i="13"/>
  <c r="F39" i="13"/>
  <c r="O13" i="13"/>
  <c r="O11" i="13"/>
  <c r="L57" i="13"/>
  <c r="O56" i="13"/>
  <c r="D39" i="13"/>
  <c r="O12" i="13"/>
  <c r="O33" i="13"/>
  <c r="O30" i="13"/>
  <c r="B52" i="13"/>
  <c r="O52" i="13" s="1"/>
  <c r="O9" i="13"/>
  <c r="C49" i="13"/>
  <c r="Q48" i="13"/>
  <c r="O47" i="13"/>
  <c r="E31" i="13"/>
  <c r="E32" i="13" s="1"/>
  <c r="E33" i="13" s="1"/>
  <c r="O29" i="13"/>
  <c r="F57" i="13"/>
  <c r="G53" i="13"/>
  <c r="Q37" i="13" l="1"/>
  <c r="M17" i="13"/>
  <c r="O20" i="13"/>
  <c r="N72" i="13"/>
  <c r="N76" i="13" s="1"/>
  <c r="B39" i="13"/>
  <c r="C30" i="13"/>
  <c r="C31" i="13" s="1"/>
  <c r="Q31" i="13" s="1"/>
  <c r="Q29" i="13"/>
  <c r="B57" i="13"/>
  <c r="O57" i="13"/>
  <c r="Q49" i="13"/>
  <c r="C50" i="13"/>
  <c r="Q9" i="13"/>
  <c r="Q17" i="13" l="1"/>
  <c r="M18" i="13"/>
  <c r="Q18" i="13" s="1"/>
  <c r="B66" i="13"/>
  <c r="Q30" i="13"/>
  <c r="C32" i="13"/>
  <c r="Q32" i="13" s="1"/>
  <c r="C51" i="13"/>
  <c r="Q51" i="13" s="1"/>
  <c r="Q10" i="13"/>
  <c r="Q11" i="13"/>
  <c r="C52" i="13" l="1"/>
  <c r="Q12" i="13"/>
  <c r="C33" i="13"/>
  <c r="G42" i="8" l="1"/>
  <c r="S23" i="7" l="1"/>
  <c r="S17" i="7"/>
  <c r="I38" i="7" l="1"/>
  <c r="G38" i="7"/>
  <c r="K38" i="7" l="1"/>
  <c r="H24" i="6"/>
  <c r="H42" i="8" l="1"/>
  <c r="M38" i="7"/>
  <c r="O38" i="7"/>
  <c r="D6" i="6"/>
  <c r="K20" i="7"/>
  <c r="B22" i="8" s="1"/>
  <c r="A20" i="7"/>
  <c r="E20" i="7"/>
  <c r="G20" i="7"/>
  <c r="M20" i="7"/>
  <c r="O20" i="7"/>
  <c r="Q20" i="7"/>
  <c r="S20" i="7"/>
  <c r="H22" i="8" s="1"/>
  <c r="U20" i="7"/>
  <c r="W20" i="7"/>
  <c r="M10" i="8" s="1"/>
  <c r="K25" i="7"/>
  <c r="S25" i="7"/>
  <c r="E25" i="7"/>
  <c r="G25" i="7"/>
  <c r="M25" i="7"/>
  <c r="O25" i="7"/>
  <c r="Q25" i="7"/>
  <c r="U25" i="7"/>
  <c r="W25" i="7"/>
  <c r="E39" i="7"/>
  <c r="I39" i="7" s="1"/>
  <c r="E40" i="7"/>
  <c r="G40" i="7" s="1"/>
  <c r="E41" i="7"/>
  <c r="G41" i="7" s="1"/>
  <c r="I41" i="7"/>
  <c r="E42" i="7"/>
  <c r="G42" i="7" s="1"/>
  <c r="H19" i="6" l="1"/>
  <c r="M22" i="8" s="1"/>
  <c r="G19" i="6"/>
  <c r="L22" i="8" s="1"/>
  <c r="L27" i="8" s="1"/>
  <c r="I40" i="7"/>
  <c r="G28" i="7"/>
  <c r="I42" i="7"/>
  <c r="K42" i="7" s="1"/>
  <c r="O42" i="7" s="1"/>
  <c r="Q28" i="7"/>
  <c r="E28" i="7"/>
  <c r="K40" i="7"/>
  <c r="M28" i="7"/>
  <c r="K41" i="7"/>
  <c r="W28" i="7"/>
  <c r="G39" i="7"/>
  <c r="K39" i="7" s="1"/>
  <c r="G13" i="6" l="1"/>
  <c r="L11" i="8" s="1"/>
  <c r="H13" i="6"/>
  <c r="M11" i="8" s="1"/>
  <c r="G18" i="6"/>
  <c r="G23" i="8" s="1"/>
  <c r="H18" i="6"/>
  <c r="H23" i="8" s="1"/>
  <c r="H17" i="6"/>
  <c r="H24" i="8" s="1"/>
  <c r="G17" i="6"/>
  <c r="G24" i="8" s="1"/>
  <c r="G15" i="6"/>
  <c r="B24" i="8" s="1"/>
  <c r="H15" i="6"/>
  <c r="C24" i="8" s="1"/>
  <c r="H14" i="6"/>
  <c r="C25" i="8" s="1"/>
  <c r="G14" i="6"/>
  <c r="B25" i="8" s="1"/>
  <c r="M42" i="7"/>
  <c r="M39" i="7"/>
  <c r="O39" i="7"/>
  <c r="O40" i="7"/>
  <c r="M40" i="7"/>
  <c r="M41" i="7"/>
  <c r="O41" i="7"/>
  <c r="B29" i="8" l="1"/>
  <c r="C29" i="8"/>
  <c r="M14" i="8"/>
  <c r="G28" i="8"/>
  <c r="H28" i="8"/>
  <c r="G25" i="6"/>
  <c r="H25" i="6"/>
  <c r="M43" i="7"/>
  <c r="O43" i="7"/>
  <c r="O45" i="7" s="1"/>
  <c r="J25" i="6" l="1"/>
  <c r="M45" i="7"/>
  <c r="J29" i="6"/>
  <c r="H31" i="8"/>
  <c r="B31" i="8"/>
  <c r="J30" i="6" l="1"/>
</calcChain>
</file>

<file path=xl/comments1.xml><?xml version="1.0" encoding="utf-8"?>
<comments xmlns="http://schemas.openxmlformats.org/spreadsheetml/2006/main">
  <authors>
    <author>Alex Simpson</author>
  </authors>
  <commentList>
    <comment ref="B22" authorId="0" shapeId="0">
      <text>
        <r>
          <rPr>
            <b/>
            <sz val="9"/>
            <color indexed="81"/>
            <rFont val="Tahoma"/>
            <family val="2"/>
          </rPr>
          <t>Alex Simpson:</t>
        </r>
        <r>
          <rPr>
            <sz val="9"/>
            <color indexed="81"/>
            <rFont val="Tahoma"/>
            <family val="2"/>
          </rPr>
          <t xml:space="preserve">
Includes Contributions subsequent to measure ment date
</t>
        </r>
      </text>
    </comment>
  </commentList>
</comments>
</file>

<file path=xl/sharedStrings.xml><?xml version="1.0" encoding="utf-8"?>
<sst xmlns="http://schemas.openxmlformats.org/spreadsheetml/2006/main" count="136" uniqueCount="93">
  <si>
    <t>Contribution expense</t>
  </si>
  <si>
    <t>Credit</t>
  </si>
  <si>
    <t>Deferred Outflows of Resources</t>
  </si>
  <si>
    <t>Deferred Inflows of Resources</t>
  </si>
  <si>
    <t>Differences Between Expected and Actual Experience</t>
  </si>
  <si>
    <t>Changes of Assumptions</t>
  </si>
  <si>
    <t>Total Deferred Outflows of Resources Excluding Employer Specific Amounts*</t>
  </si>
  <si>
    <t>Net Difference Between Projected and Actual Investment Earnings on Pension Plan Investments</t>
  </si>
  <si>
    <t>Total Deferred Inflows of Resources Excluding Employer Specific Amounts*</t>
  </si>
  <si>
    <t>Plan Pension Expense/ (Revenue)</t>
  </si>
  <si>
    <t>Contributions</t>
  </si>
  <si>
    <t>Net Pension Liability (credit) / Asset (debit)</t>
  </si>
  <si>
    <t>Total</t>
  </si>
  <si>
    <t>Employer</t>
  </si>
  <si>
    <t>Proportionate</t>
  </si>
  <si>
    <t>Allocation</t>
  </si>
  <si>
    <t>Journal Entries for</t>
  </si>
  <si>
    <t>Employer A</t>
  </si>
  <si>
    <t>portion</t>
  </si>
  <si>
    <t>SCHEDULE OF EMPLOYER ALLOCATIONS</t>
  </si>
  <si>
    <t>SCHEDULE OF COLLECTIVE PENSION AMOUNTS</t>
  </si>
  <si>
    <t>Deferred Outflows (balance sheet)</t>
  </si>
  <si>
    <t>Deferred Outflow of Resources (balance sheet)</t>
  </si>
  <si>
    <t>DOR - Assumptions</t>
  </si>
  <si>
    <t>Change in DOR per allocation report</t>
  </si>
  <si>
    <t>Reversing PY deferred outflows - contributions</t>
  </si>
  <si>
    <t>Change Employer portion</t>
  </si>
  <si>
    <t>Proportionate Share of</t>
  </si>
  <si>
    <t>Collective Deferred Outflows</t>
  </si>
  <si>
    <t>Collective Deferred Inflows</t>
  </si>
  <si>
    <t>Collective Pension Expense/Revenue</t>
  </si>
  <si>
    <t>Cash to PERSI</t>
  </si>
  <si>
    <t>Contribution Expense</t>
  </si>
  <si>
    <t>1)</t>
  </si>
  <si>
    <t>a) already recorded on employers GL - contributions paid to PERSI</t>
  </si>
  <si>
    <t>Change in Proportionate Share</t>
  </si>
  <si>
    <t>DIR - Investments</t>
  </si>
  <si>
    <t>DIR - Experience</t>
  </si>
  <si>
    <t>Collective</t>
  </si>
  <si>
    <t>Amounts</t>
  </si>
  <si>
    <t>Percent</t>
  </si>
  <si>
    <t>Change</t>
  </si>
  <si>
    <t>Debit</t>
  </si>
  <si>
    <t xml:space="preserve">NOTE:  The highlighted amounts will need updated to respective employer.  The JE's are set up to auto populate from these schedules.  </t>
  </si>
  <si>
    <t xml:space="preserve">NOTE:  The highlighted amounts will need updated to respective employer.  </t>
  </si>
  <si>
    <t>Amortization Period</t>
  </si>
  <si>
    <t>Change in proportionate share</t>
  </si>
  <si>
    <t>***Change in proportionate share</t>
  </si>
  <si>
    <t>work with your auditor regarding</t>
  </si>
  <si>
    <t>where to book this entry</t>
  </si>
  <si>
    <t>Change in proportionate share not reflected in this illustration entry would depend upon treatment</t>
  </si>
  <si>
    <t>Employer Cumulative Portion</t>
  </si>
  <si>
    <t>Change in Proportionate Share - work with your auditor regarding how to book the entries and amortization</t>
  </si>
  <si>
    <t>Deferred Outflow of Resources - Investments</t>
  </si>
  <si>
    <t>Deferred Outflow of Resources - Assumptions</t>
  </si>
  <si>
    <t>Deferred Inflow of Resources -  Investments</t>
  </si>
  <si>
    <t>Deferred Inflow of Resources - Experience</t>
  </si>
  <si>
    <t>Pension Expense (debit) / Revenue (credit)</t>
  </si>
  <si>
    <t>DOR - Experience</t>
  </si>
  <si>
    <t>Net Pension Liability</t>
  </si>
  <si>
    <t>Proportionate Share Calculation from Input Sheet</t>
  </si>
  <si>
    <t>Difference</t>
  </si>
  <si>
    <t>1) record current year entry</t>
  </si>
  <si>
    <t>Beg Bal</t>
  </si>
  <si>
    <t>**REMEMBER TO CARRY FORWARD YOUR PREVIOUS YEAR'S BALANCES FOR GOVERNMENT WIDE FINANCIALS**</t>
  </si>
  <si>
    <t>Ending Bal</t>
  </si>
  <si>
    <t>layered balances for each year</t>
  </si>
  <si>
    <t>Investments</t>
  </si>
  <si>
    <t>Remaining Balance</t>
  </si>
  <si>
    <t>Total Remaining Balance</t>
  </si>
  <si>
    <t>Experience differences</t>
  </si>
  <si>
    <t>Will need to update the items in this row highlighted in yellow each year</t>
  </si>
  <si>
    <t>Assumption Changes</t>
  </si>
  <si>
    <t>Total amortization for footnotes</t>
  </si>
  <si>
    <t xml:space="preserve">Future Pension Expense </t>
  </si>
  <si>
    <t>In Red in what ties to the Actuarial Report of "Schedule of  Deferred Inflows and Outflows of Resources"</t>
  </si>
  <si>
    <t>Total Recognized Expense</t>
  </si>
  <si>
    <r>
      <t>REMINDER: Please remember to carry your balances forward from prior fiscal year for</t>
    </r>
    <r>
      <rPr>
        <b/>
        <sz val="12"/>
        <color rgb="FFFF0000"/>
        <rFont val="Times New Roman"/>
        <family val="1"/>
      </rPr>
      <t xml:space="preserve"> Government-Wide financial statements ONLY</t>
    </r>
  </si>
  <si>
    <t>Change in Net Pension Liability per allocation report</t>
  </si>
  <si>
    <t>**Add your proportionate share to amount</t>
  </si>
  <si>
    <t>Pension expense / revenue per actuary</t>
  </si>
  <si>
    <t>Deferred Outflow of Resources - Experience</t>
  </si>
  <si>
    <t>Represent contributions from July 1, 2018 to employer year end</t>
  </si>
  <si>
    <t>FY19</t>
  </si>
  <si>
    <t>June 30, 2019 Net Pension Liability/(Asset)</t>
  </si>
  <si>
    <t>FY20</t>
  </si>
  <si>
    <t>FY19 Data</t>
  </si>
  <si>
    <t>FY20 Cumulative Data</t>
  </si>
  <si>
    <t>4.8 years</t>
  </si>
  <si>
    <t>June 30, 2021 Entry</t>
  </si>
  <si>
    <t>T-Account Illustration for Employers with 6/30/21 FYE</t>
  </si>
  <si>
    <t>Using 6/30/20 as the Measurement Date</t>
  </si>
  <si>
    <t>Current Year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</si>
</sst>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€-2]* #,##0.00_);_([$€-2]* \(#,##0.00\);_([$€-2]* &quot;-&quot;??_)"/>
    <numFmt numFmtId="167" formatCode="&quot;$&quot;#,##0\ ;\(&quot;$&quot;#,##0\)"/>
    <numFmt numFmtId="168" formatCode="General_)"/>
    <numFmt numFmtId="169" formatCode="_(* #,##0.00_);_(* \(#,##0.00\);_(* \-??_);_(@_)"/>
    <numFmt numFmtId="170" formatCode="0.0_);\(0.0\)"/>
    <numFmt numFmtId="171" formatCode="ddmmmyyyy"/>
    <numFmt numFmtId="172" formatCode="_(* #,##0.0_);_(* \(#,##0.00\);_(* &quot;-&quot;??_);_(@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\ _D_M_-;\-* #,##0.00\ _D_M_-;_-* &quot;-&quot;??\ _D_M_-;_-@_-"/>
    <numFmt numFmtId="178" formatCode="_-* #,##0.00\ [$€-1]_-;\-* #,##0.00\ [$€-1]_-;_-* &quot;-&quot;??\ [$€-1]_-"/>
    <numFmt numFmtId="179" formatCode="&quot;L.&quot;\ #,##0.00;[Red]\-&quot;L.&quot;\ #,##0.00"/>
    <numFmt numFmtId="180" formatCode="_-&quot;£ &quot;* #,##0.00_-;\-&quot;£ &quot;* #,##0.00_-;_-&quot;£ &quot;* &quot;-&quot;??_-;_-@_-"/>
    <numFmt numFmtId="181" formatCode="_-* #,##0\ _F_-;\-* #,##0\ _F_-;_-* &quot;-&quot;\ _F_-;_-@_-"/>
    <numFmt numFmtId="182" formatCode="_-* #,##0.00\ _F_-;\-* #,##0.00\ _F_-;_-* &quot;-&quot;??\ _F_-;_-@_-"/>
    <numFmt numFmtId="183" formatCode="_-* #,##0\ &quot;F&quot;_-;\-* #,##0\ &quot;F&quot;_-;_-* &quot;-&quot;\ &quot;F&quot;_-;_-@_-"/>
    <numFmt numFmtId="184" formatCode="_-* #,##0.00\ &quot;F&quot;_-;\-* #,##0.00\ &quot;F&quot;_-;_-* &quot;-&quot;??\ &quot;F&quot;_-;_-@_-"/>
    <numFmt numFmtId="185" formatCode="0.00_)"/>
    <numFmt numFmtId="186" formatCode="#,##0.00;[Red]\(#,##0.00\)"/>
    <numFmt numFmtId="187" formatCode="\60\4\7\:"/>
    <numFmt numFmtId="188" formatCode="&quot;fl&quot;#,##0.00_);[Red]\(&quot;fl&quot;#,##0.00\)"/>
    <numFmt numFmtId="189" formatCode="_(&quot;fl&quot;* #,##0_);_(&quot;fl&quot;* \(#,##0\);_(&quot;fl&quot;* &quot;-&quot;_);_(@_)"/>
    <numFmt numFmtId="190" formatCode="#,##0;[Red]\-#,##0"/>
    <numFmt numFmtId="191" formatCode="0.000000000"/>
  </numFmts>
  <fonts count="140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0"/>
      <name val="Helv"/>
    </font>
    <font>
      <sz val="9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G Times (W1)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8"/>
      <name val="MS Sans Serif"/>
      <family val="2"/>
    </font>
    <font>
      <u/>
      <sz val="11"/>
      <color indexed="12"/>
      <name val="Calibri"/>
      <family val="2"/>
    </font>
    <font>
      <u/>
      <sz val="5"/>
      <color indexed="12"/>
      <name val="Times New Roman"/>
      <family val="1"/>
    </font>
    <font>
      <sz val="10"/>
      <name val="Lohit Hindi"/>
      <family val="2"/>
    </font>
    <font>
      <sz val="8"/>
      <name val="Times New Roman"/>
      <family val="1"/>
    </font>
    <font>
      <sz val="8"/>
      <name val="Palatino"/>
      <family val="1"/>
    </font>
    <font>
      <sz val="10"/>
      <name val="MS Serif"/>
      <family val="1"/>
    </font>
    <font>
      <sz val="11"/>
      <name val="??"/>
      <family val="3"/>
      <charset val="129"/>
    </font>
    <font>
      <sz val="10"/>
      <color indexed="16"/>
      <name val="MS Serif"/>
      <family val="1"/>
    </font>
    <font>
      <sz val="10"/>
      <name val="Arial MT"/>
    </font>
    <font>
      <sz val="7"/>
      <name val="Palatino"/>
      <family val="1"/>
    </font>
    <font>
      <sz val="6"/>
      <color indexed="16"/>
      <name val="Palatino"/>
      <family val="1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Helv"/>
    </font>
    <font>
      <b/>
      <i/>
      <sz val="16"/>
      <name val="Helv"/>
    </font>
    <font>
      <sz val="11"/>
      <name val="‚l‚r –¾’©"/>
      <charset val="128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0"/>
      <color indexed="18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Helv"/>
    </font>
    <font>
      <b/>
      <sz val="8"/>
      <color indexed="8"/>
      <name val="Helv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color indexed="12"/>
      <name val="Arial"/>
      <family val="2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2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u/>
      <sz val="10"/>
      <color theme="11"/>
      <name val="Arial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1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1"/>
      <color rgb="FF3F3F3F"/>
      <name val="Times New Roman"/>
      <family val="2"/>
    </font>
    <font>
      <b/>
      <sz val="18"/>
      <color theme="3"/>
      <name val="Calibri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2"/>
    </font>
    <font>
      <sz val="11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56">
    <xf numFmtId="0" fontId="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" fontId="12" fillId="0" borderId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06" fillId="48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6" fillId="49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6" fillId="50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1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06" fillId="52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6" fillId="53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4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06" fillId="55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06" fillId="56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7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8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06" fillId="59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07" fillId="60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07" fillId="61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07" fillId="62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3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64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07" fillId="65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0" fillId="0" borderId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07" fillId="66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07" fillId="6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5" fillId="2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07" fillId="68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9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4" fillId="29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70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4" fillId="24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07" fillId="71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1" fontId="4" fillId="31" borderId="1">
      <alignment horizontal="center" vertical="center"/>
    </xf>
    <xf numFmtId="171" fontId="3" fillId="31" borderId="1">
      <alignment horizontal="center" vertical="center"/>
    </xf>
    <xf numFmtId="0" fontId="62" fillId="0" borderId="0">
      <alignment horizontal="center" wrapText="1"/>
      <protection locked="0"/>
    </xf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108" fillId="72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3" fontId="41" fillId="0" borderId="0" applyFill="0" applyBorder="0" applyAlignment="0"/>
    <xf numFmtId="174" fontId="41" fillId="0" borderId="0" applyFill="0" applyBorder="0" applyAlignment="0"/>
    <xf numFmtId="175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09" fillId="73" borderId="39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6" fillId="0" borderId="0" applyFill="0" applyBorder="0" applyProtection="0">
      <alignment horizontal="center"/>
      <protection locked="0"/>
    </xf>
    <xf numFmtId="0" fontId="21" fillId="0" borderId="0" applyFill="0" applyBorder="0" applyProtection="0">
      <alignment horizontal="center"/>
      <protection locked="0"/>
    </xf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110" fillId="74" borderId="40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2" fillId="0" borderId="4">
      <alignment horizontal="center"/>
    </xf>
    <xf numFmtId="43" fontId="87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72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1" fillId="0" borderId="0" applyFill="0" applyBorder="0" applyAlignment="0" applyProtection="0"/>
    <xf numFmtId="169" fontId="6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0" fillId="0" borderId="0"/>
    <xf numFmtId="0" fontId="40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33" borderId="0"/>
    <xf numFmtId="3" fontId="4" fillId="33" borderId="0"/>
    <xf numFmtId="3" fontId="3" fillId="33" borderId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3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0" fillId="0" borderId="0"/>
    <xf numFmtId="0" fontId="64" fillId="0" borderId="0" applyNumberFormat="0" applyAlignment="0">
      <alignment horizontal="left"/>
    </xf>
    <xf numFmtId="0" fontId="40" fillId="0" borderId="0"/>
    <xf numFmtId="0" fontId="40" fillId="0" borderId="0"/>
    <xf numFmtId="44" fontId="87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6" fillId="0" borderId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33" borderId="0"/>
    <xf numFmtId="5" fontId="4" fillId="33" borderId="0"/>
    <xf numFmtId="5" fontId="3" fillId="33" borderId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33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/>
    <xf numFmtId="0" fontId="40" fillId="0" borderId="0"/>
    <xf numFmtId="6" fontId="65" fillId="0" borderId="0">
      <protection locked="0"/>
    </xf>
    <xf numFmtId="6" fontId="65" fillId="0" borderId="0">
      <protection locked="0"/>
    </xf>
    <xf numFmtId="6" fontId="65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33" borderId="0"/>
    <xf numFmtId="0" fontId="4" fillId="33" borderId="0"/>
    <xf numFmtId="0" fontId="3" fillId="33" borderId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3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6" fontId="65" fillId="0" borderId="0">
      <protection locked="0"/>
    </xf>
    <xf numFmtId="0" fontId="63" fillId="0" borderId="0" applyFont="0" applyFill="0" applyBorder="0" applyAlignment="0" applyProtection="0"/>
    <xf numFmtId="14" fontId="18" fillId="0" borderId="0" applyFill="0" applyBorder="0" applyAlignment="0"/>
    <xf numFmtId="14" fontId="18" fillId="0" borderId="0" applyFill="0" applyBorder="0" applyAlignment="0"/>
    <xf numFmtId="38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38" fontId="12" fillId="0" borderId="5">
      <alignment vertical="center"/>
    </xf>
    <xf numFmtId="38" fontId="12" fillId="0" borderId="5">
      <alignment vertical="center"/>
    </xf>
    <xf numFmtId="177" fontId="4" fillId="0" borderId="0" applyFont="0" applyFill="0" applyBorder="0" applyAlignment="0" applyProtection="0"/>
    <xf numFmtId="0" fontId="63" fillId="0" borderId="6" applyNumberFormat="0" applyFont="0" applyFill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66" fillId="0" borderId="0" applyNumberFormat="0" applyAlignment="0">
      <alignment horizontal="left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33" borderId="0"/>
    <xf numFmtId="2" fontId="4" fillId="33" borderId="0"/>
    <xf numFmtId="2" fontId="3" fillId="33" borderId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33" borderId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179" fontId="4" fillId="0" borderId="0">
      <protection locked="0"/>
    </xf>
    <xf numFmtId="179" fontId="3" fillId="0" borderId="0">
      <protection locked="0"/>
    </xf>
    <xf numFmtId="0" fontId="40" fillId="0" borderId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68" fillId="0" borderId="0" applyFill="0" applyBorder="0" applyProtection="0">
      <alignment horizontal="left"/>
    </xf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113" fillId="75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38" fontId="8" fillId="37" borderId="0" applyNumberFormat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10" fillId="0" borderId="7" applyNumberFormat="0" applyAlignment="0" applyProtection="0">
      <alignment horizontal="left" vertical="center"/>
    </xf>
    <xf numFmtId="0" fontId="10" fillId="0" borderId="8">
      <alignment horizontal="left" vertical="center"/>
    </xf>
    <xf numFmtId="0" fontId="10" fillId="0" borderId="8">
      <alignment horizontal="left" vertical="center"/>
    </xf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14" fillId="0" borderId="4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0" fontId="9" fillId="33" borderId="0"/>
    <xf numFmtId="0" fontId="9" fillId="0" borderId="0" applyNumberFormat="0" applyFont="0" applyFill="0" applyAlignment="0" applyProtection="0"/>
    <xf numFmtId="0" fontId="51" fillId="0" borderId="9" applyNumberFormat="0" applyFill="0" applyAlignment="0" applyProtection="0"/>
    <xf numFmtId="0" fontId="9" fillId="0" borderId="0" applyNumberFormat="0" applyFont="0" applyFill="0" applyAlignment="0" applyProtection="0"/>
    <xf numFmtId="0" fontId="42" fillId="0" borderId="9" applyNumberFormat="0" applyFill="0" applyAlignment="0" applyProtection="0"/>
    <xf numFmtId="0" fontId="9" fillId="33" borderId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115" fillId="0" borderId="42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10" fillId="33" borderId="0"/>
    <xf numFmtId="0" fontId="10" fillId="0" borderId="0" applyNumberFormat="0" applyFon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ont="0" applyFill="0" applyAlignment="0" applyProtection="0"/>
    <xf numFmtId="0" fontId="43" fillId="0" borderId="10" applyNumberFormat="0" applyFill="0" applyAlignment="0" applyProtection="0"/>
    <xf numFmtId="0" fontId="10" fillId="33" borderId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116" fillId="0" borderId="43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 applyFill="0" applyAlignment="0" applyProtection="0">
      <protection locked="0"/>
    </xf>
    <xf numFmtId="180" fontId="4" fillId="0" borderId="0">
      <protection locked="0"/>
    </xf>
    <xf numFmtId="180" fontId="3" fillId="0" borderId="0">
      <protection locked="0"/>
    </xf>
    <xf numFmtId="180" fontId="4" fillId="0" borderId="0">
      <protection locked="0"/>
    </xf>
    <xf numFmtId="180" fontId="3" fillId="0" borderId="0">
      <protection locked="0"/>
    </xf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119" fillId="76" borderId="39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120" fillId="0" borderId="4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4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121" fillId="77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37" fontId="71" fillId="0" borderId="0"/>
    <xf numFmtId="0" fontId="72" fillId="0" borderId="0"/>
    <xf numFmtId="0" fontId="72" fillId="0" borderId="0"/>
    <xf numFmtId="0" fontId="73" fillId="0" borderId="0"/>
    <xf numFmtId="185" fontId="74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44" fillId="0" borderId="0"/>
    <xf numFmtId="0" fontId="106" fillId="0" borderId="0"/>
    <xf numFmtId="0" fontId="44" fillId="0" borderId="0"/>
    <xf numFmtId="0" fontId="44" fillId="0" borderId="0"/>
    <xf numFmtId="0" fontId="4" fillId="0" borderId="0"/>
    <xf numFmtId="0" fontId="3" fillId="0" borderId="0"/>
    <xf numFmtId="0" fontId="122" fillId="0" borderId="0"/>
    <xf numFmtId="0" fontId="12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4" fillId="0" borderId="0"/>
    <xf numFmtId="0" fontId="4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2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22" fillId="0" borderId="0"/>
    <xf numFmtId="0" fontId="58" fillId="0" borderId="0"/>
    <xf numFmtId="0" fontId="18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122" fillId="0" borderId="0"/>
    <xf numFmtId="0" fontId="18" fillId="0" borderId="0">
      <alignment vertical="top"/>
    </xf>
    <xf numFmtId="0" fontId="106" fillId="0" borderId="0"/>
    <xf numFmtId="0" fontId="123" fillId="0" borderId="0"/>
    <xf numFmtId="0" fontId="4" fillId="0" borderId="0"/>
    <xf numFmtId="0" fontId="3" fillId="0" borderId="0"/>
    <xf numFmtId="37" fontId="11" fillId="39" borderId="8" applyBorder="0">
      <alignment horizontal="left" vertical="center" indent="2"/>
    </xf>
    <xf numFmtId="0" fontId="124" fillId="0" borderId="0"/>
    <xf numFmtId="37" fontId="11" fillId="39" borderId="8" applyBorder="0">
      <alignment horizontal="left" vertical="center" indent="2"/>
    </xf>
    <xf numFmtId="0" fontId="4" fillId="0" borderId="0"/>
    <xf numFmtId="0" fontId="122" fillId="0" borderId="0"/>
    <xf numFmtId="0" fontId="106" fillId="0" borderId="0"/>
    <xf numFmtId="0" fontId="3" fillId="0" borderId="0"/>
    <xf numFmtId="0" fontId="106" fillId="0" borderId="0"/>
    <xf numFmtId="0" fontId="4" fillId="0" borderId="0"/>
    <xf numFmtId="0" fontId="122" fillId="0" borderId="0"/>
    <xf numFmtId="0" fontId="3" fillId="0" borderId="0"/>
    <xf numFmtId="0" fontId="106" fillId="0" borderId="0"/>
    <xf numFmtId="0" fontId="106" fillId="0" borderId="0"/>
    <xf numFmtId="0" fontId="122" fillId="0" borderId="0"/>
    <xf numFmtId="0" fontId="4" fillId="0" borderId="0"/>
    <xf numFmtId="0" fontId="106" fillId="0" borderId="0"/>
    <xf numFmtId="0" fontId="122" fillId="0" borderId="0"/>
    <xf numFmtId="0" fontId="3" fillId="0" borderId="0"/>
    <xf numFmtId="0" fontId="58" fillId="0" borderId="0"/>
    <xf numFmtId="0" fontId="8" fillId="0" borderId="0"/>
    <xf numFmtId="0" fontId="122" fillId="0" borderId="0"/>
    <xf numFmtId="0" fontId="106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8" fillId="0" borderId="0"/>
    <xf numFmtId="0" fontId="18" fillId="0" borderId="0">
      <alignment vertical="top"/>
    </xf>
    <xf numFmtId="0" fontId="122" fillId="0" borderId="0"/>
    <xf numFmtId="0" fontId="5" fillId="0" borderId="0"/>
    <xf numFmtId="0" fontId="124" fillId="0" borderId="0"/>
    <xf numFmtId="0" fontId="3" fillId="0" borderId="0"/>
    <xf numFmtId="0" fontId="4" fillId="0" borderId="0"/>
    <xf numFmtId="0" fontId="106" fillId="0" borderId="0"/>
    <xf numFmtId="0" fontId="58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58" fillId="0" borderId="0"/>
    <xf numFmtId="0" fontId="18" fillId="0" borderId="0">
      <alignment vertical="top"/>
    </xf>
    <xf numFmtId="0" fontId="106" fillId="0" borderId="0"/>
    <xf numFmtId="0" fontId="122" fillId="0" borderId="0"/>
    <xf numFmtId="0" fontId="106" fillId="0" borderId="0"/>
    <xf numFmtId="0" fontId="3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8" fillId="0" borderId="0">
      <alignment vertical="top"/>
    </xf>
    <xf numFmtId="0" fontId="122" fillId="0" borderId="0"/>
    <xf numFmtId="0" fontId="124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106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18" fillId="0" borderId="0">
      <alignment vertical="top"/>
    </xf>
    <xf numFmtId="0" fontId="8" fillId="0" borderId="0"/>
    <xf numFmtId="0" fontId="18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2" fillId="0" borderId="0"/>
    <xf numFmtId="0" fontId="6" fillId="0" borderId="0"/>
    <xf numFmtId="0" fontId="6" fillId="0" borderId="0"/>
    <xf numFmtId="0" fontId="106" fillId="0" borderId="0"/>
    <xf numFmtId="0" fontId="106" fillId="0" borderId="0"/>
    <xf numFmtId="0" fontId="4" fillId="0" borderId="0"/>
    <xf numFmtId="0" fontId="4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0" fillId="0" borderId="0"/>
    <xf numFmtId="0" fontId="4" fillId="0" borderId="0"/>
    <xf numFmtId="0" fontId="3" fillId="0" borderId="0"/>
    <xf numFmtId="0" fontId="106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106" fillId="0" borderId="0"/>
    <xf numFmtId="168" fontId="4" fillId="0" borderId="0"/>
    <xf numFmtId="168" fontId="3" fillId="0" borderId="0"/>
    <xf numFmtId="0" fontId="18" fillId="0" borderId="0">
      <alignment vertical="top"/>
    </xf>
    <xf numFmtId="0" fontId="125" fillId="0" borderId="0"/>
    <xf numFmtId="0" fontId="106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106" fillId="0" borderId="0"/>
    <xf numFmtId="0" fontId="12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06" fillId="0" borderId="0"/>
    <xf numFmtId="0" fontId="122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3" fillId="0" borderId="0"/>
    <xf numFmtId="0" fontId="4" fillId="0" borderId="0"/>
    <xf numFmtId="0" fontId="44" fillId="0" borderId="0"/>
    <xf numFmtId="0" fontId="122" fillId="0" borderId="0"/>
    <xf numFmtId="0" fontId="44" fillId="0" borderId="0"/>
    <xf numFmtId="0" fontId="44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87" fillId="78" borderId="45" applyNumberFormat="0" applyFont="0" applyAlignment="0" applyProtection="0"/>
    <xf numFmtId="0" fontId="2" fillId="78" borderId="45" applyNumberFormat="0" applyFont="0" applyAlignment="0" applyProtection="0"/>
    <xf numFmtId="0" fontId="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4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4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126" fillId="73" borderId="4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186" fontId="18" fillId="40" borderId="0">
      <alignment horizontal="right"/>
    </xf>
    <xf numFmtId="186" fontId="18" fillId="40" borderId="0">
      <alignment horizontal="right"/>
    </xf>
    <xf numFmtId="0" fontId="76" fillId="41" borderId="0">
      <alignment horizontal="center"/>
    </xf>
    <xf numFmtId="0" fontId="48" fillId="42" borderId="17"/>
    <xf numFmtId="0" fontId="77" fillId="39" borderId="17"/>
    <xf numFmtId="0" fontId="77" fillId="39" borderId="17"/>
    <xf numFmtId="0" fontId="78" fillId="39" borderId="0" applyBorder="0">
      <alignment horizontal="centerContinuous"/>
    </xf>
    <xf numFmtId="0" fontId="79" fillId="42" borderId="0" applyBorder="0">
      <alignment horizontal="centerContinuous"/>
    </xf>
    <xf numFmtId="1" fontId="80" fillId="0" borderId="0" applyProtection="0">
      <alignment horizontal="right" vertical="center"/>
    </xf>
    <xf numFmtId="14" fontId="62" fillId="0" borderId="0">
      <alignment horizontal="center" wrapText="1"/>
      <protection locked="0"/>
    </xf>
    <xf numFmtId="0" fontId="40" fillId="0" borderId="0"/>
    <xf numFmtId="9" fontId="87" fillId="0" borderId="0" applyFont="0" applyFill="0" applyBorder="0" applyAlignment="0" applyProtection="0"/>
    <xf numFmtId="175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>
      <alignment horizontal="center"/>
    </xf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0" fontId="13" fillId="33" borderId="0" applyNumberFormat="0" applyBorder="0" applyAlignment="0" applyProtection="0"/>
    <xf numFmtId="15" fontId="12" fillId="0" borderId="0" applyFont="0" applyFill="0" applyBorder="0" applyAlignment="0" applyProtection="0"/>
    <xf numFmtId="0" fontId="17" fillId="33" borderId="0" applyNumberFormat="0" applyBorder="0" applyAlignment="0" applyProtection="0"/>
    <xf numFmtId="4" fontId="12" fillId="0" borderId="0" applyFont="0" applyFill="0" applyBorder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13" fillId="0" borderId="19">
      <alignment horizontal="center"/>
    </xf>
    <xf numFmtId="3" fontId="8" fillId="33" borderId="0" applyBorder="0" applyAlignment="0" applyProtection="0"/>
    <xf numFmtId="0" fontId="13" fillId="0" borderId="19">
      <alignment horizontal="center"/>
    </xf>
    <xf numFmtId="0" fontId="13" fillId="0" borderId="19">
      <alignment horizontal="center"/>
    </xf>
    <xf numFmtId="0" fontId="13" fillId="0" borderId="19">
      <alignment horizontal="center"/>
    </xf>
    <xf numFmtId="3" fontId="12" fillId="0" borderId="0" applyFont="0" applyFill="0" applyBorder="0" applyAlignment="0" applyProtection="0"/>
    <xf numFmtId="5" fontId="8" fillId="33" borderId="0" applyBorder="0" applyAlignment="0" applyProtection="0"/>
    <xf numFmtId="0" fontId="12" fillId="43" borderId="0" applyNumberFormat="0" applyFont="0" applyBorder="0" applyAlignment="0" applyProtection="0"/>
    <xf numFmtId="14" fontId="81" fillId="0" borderId="0" applyNumberFormat="0" applyFill="0" applyBorder="0" applyAlignment="0" applyProtection="0">
      <alignment horizontal="left"/>
    </xf>
    <xf numFmtId="0" fontId="39" fillId="0" borderId="0" applyNumberFormat="0" applyFill="0" applyBorder="0" applyAlignment="0" applyProtection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 applyNumberFormat="0" applyFill="0" applyBorder="0" applyAlignment="0" applyProtection="0"/>
    <xf numFmtId="40" fontId="82" fillId="0" borderId="0" applyBorder="0">
      <alignment horizontal="right"/>
    </xf>
    <xf numFmtId="0" fontId="83" fillId="0" borderId="0" applyBorder="0" applyProtection="0">
      <alignment vertical="center"/>
    </xf>
    <xf numFmtId="0" fontId="83" fillId="0" borderId="20" applyBorder="0" applyProtection="0">
      <alignment horizontal="right" vertical="center"/>
    </xf>
    <xf numFmtId="0" fontId="84" fillId="44" borderId="0" applyBorder="0" applyProtection="0">
      <alignment horizontal="centerContinuous" vertical="center"/>
    </xf>
    <xf numFmtId="0" fontId="84" fillId="45" borderId="20" applyBorder="0" applyProtection="0">
      <alignment horizontal="centerContinuous" vertical="center"/>
    </xf>
    <xf numFmtId="0" fontId="85" fillId="0" borderId="0" applyFill="0" applyBorder="0" applyProtection="0">
      <alignment horizontal="left"/>
    </xf>
    <xf numFmtId="0" fontId="68" fillId="0" borderId="21" applyFill="0" applyBorder="0" applyProtection="0">
      <alignment horizontal="left" vertical="top"/>
    </xf>
    <xf numFmtId="49" fontId="18" fillId="0" borderId="0" applyFill="0" applyBorder="0" applyAlignment="0"/>
    <xf numFmtId="49" fontId="18" fillId="0" borderId="0" applyFill="0" applyBorder="0" applyAlignment="0"/>
    <xf numFmtId="188" fontId="41" fillId="0" borderId="0" applyFill="0" applyBorder="0" applyAlignment="0"/>
    <xf numFmtId="189" fontId="41" fillId="0" borderId="0" applyFill="0" applyBorder="0" applyAlignment="0"/>
    <xf numFmtId="0" fontId="15" fillId="0" borderId="0" applyFill="0" applyBorder="0" applyProtection="0">
      <alignment horizontal="left"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128" fillId="0" borderId="47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37" fontId="8" fillId="46" borderId="0" applyNumberFormat="0" applyBorder="0" applyAlignment="0" applyProtection="0"/>
    <xf numFmtId="37" fontId="8" fillId="0" borderId="0"/>
    <xf numFmtId="3" fontId="86" fillId="0" borderId="12" applyProtection="0"/>
    <xf numFmtId="3" fontId="86" fillId="0" borderId="12" applyProtection="0"/>
    <xf numFmtId="3" fontId="86" fillId="0" borderId="12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06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Border="1"/>
    <xf numFmtId="0" fontId="92" fillId="0" borderId="20" xfId="0" applyFont="1" applyBorder="1"/>
    <xf numFmtId="0" fontId="0" fillId="0" borderId="0" xfId="0" applyFill="1"/>
    <xf numFmtId="0" fontId="91" fillId="0" borderId="0" xfId="0" applyFont="1"/>
    <xf numFmtId="0" fontId="0" fillId="0" borderId="0" xfId="0" applyFill="1" applyBorder="1"/>
    <xf numFmtId="0" fontId="0" fillId="0" borderId="20" xfId="0" applyFill="1" applyBorder="1"/>
    <xf numFmtId="0" fontId="0" fillId="0" borderId="0" xfId="0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0" fontId="96" fillId="0" borderId="0" xfId="0" applyFont="1" applyBorder="1" applyAlignment="1">
      <alignment horizontal="center"/>
    </xf>
    <xf numFmtId="0" fontId="95" fillId="0" borderId="0" xfId="0" applyFont="1" applyBorder="1"/>
    <xf numFmtId="0" fontId="92" fillId="0" borderId="20" xfId="0" applyFont="1" applyFill="1" applyBorder="1"/>
    <xf numFmtId="0" fontId="92" fillId="0" borderId="0" xfId="0" applyFont="1" applyBorder="1"/>
    <xf numFmtId="41" fontId="0" fillId="0" borderId="0" xfId="0" applyNumberFormat="1" applyFill="1" applyAlignment="1">
      <alignment horizontal="right"/>
    </xf>
    <xf numFmtId="0" fontId="93" fillId="0" borderId="0" xfId="0" applyFont="1" applyFill="1"/>
    <xf numFmtId="0" fontId="91" fillId="0" borderId="0" xfId="0" applyFont="1" applyFill="1"/>
    <xf numFmtId="42" fontId="0" fillId="0" borderId="0" xfId="0" applyNumberFormat="1" applyBorder="1"/>
    <xf numFmtId="165" fontId="87" fillId="0" borderId="0" xfId="784" applyNumberFormat="1" applyFont="1" applyBorder="1"/>
    <xf numFmtId="0" fontId="95" fillId="0" borderId="0" xfId="0" applyFont="1" applyBorder="1" applyAlignment="1">
      <alignment horizontal="center" wrapText="1"/>
    </xf>
    <xf numFmtId="165" fontId="0" fillId="0" borderId="0" xfId="0" applyNumberFormat="1" applyBorder="1"/>
    <xf numFmtId="164" fontId="0" fillId="0" borderId="0" xfId="0" applyNumberFormat="1" applyFill="1"/>
    <xf numFmtId="44" fontId="0" fillId="0" borderId="0" xfId="0" applyNumberFormat="1" applyBorder="1"/>
    <xf numFmtId="164" fontId="0" fillId="0" borderId="0" xfId="0" applyNumberFormat="1" applyBorder="1"/>
    <xf numFmtId="0" fontId="0" fillId="0" borderId="0" xfId="0"/>
    <xf numFmtId="0" fontId="0" fillId="0" borderId="0" xfId="0"/>
    <xf numFmtId="0" fontId="98" fillId="0" borderId="0" xfId="0" applyFont="1" applyBorder="1" applyAlignment="1"/>
    <xf numFmtId="0" fontId="98" fillId="0" borderId="0" xfId="0" applyFont="1" applyBorder="1" applyAlignment="1">
      <alignment horizontal="center"/>
    </xf>
    <xf numFmtId="0" fontId="0" fillId="0" borderId="0" xfId="0" applyFill="1"/>
    <xf numFmtId="0" fontId="95" fillId="0" borderId="20" xfId="0" applyFont="1" applyBorder="1" applyAlignment="1">
      <alignment horizontal="center" wrapText="1"/>
    </xf>
    <xf numFmtId="0" fontId="102" fillId="0" borderId="20" xfId="0" applyFont="1" applyFill="1" applyBorder="1"/>
    <xf numFmtId="0" fontId="102" fillId="0" borderId="0" xfId="0" applyFont="1" applyBorder="1" applyAlignment="1">
      <alignment horizontal="center"/>
    </xf>
    <xf numFmtId="0" fontId="102" fillId="0" borderId="0" xfId="0" applyFont="1"/>
    <xf numFmtId="0" fontId="99" fillId="0" borderId="0" xfId="1731" applyFont="1" applyFill="1" applyBorder="1"/>
    <xf numFmtId="41" fontId="99" fillId="0" borderId="0" xfId="1731" applyNumberFormat="1" applyFont="1" applyFill="1" applyBorder="1"/>
    <xf numFmtId="191" fontId="99" fillId="0" borderId="0" xfId="2336" applyNumberFormat="1" applyFont="1" applyFill="1" applyBorder="1"/>
    <xf numFmtId="0" fontId="92" fillId="0" borderId="0" xfId="0" applyFont="1" applyFill="1" applyBorder="1"/>
    <xf numFmtId="0" fontId="102" fillId="0" borderId="0" xfId="0" applyFont="1" applyFill="1" applyBorder="1"/>
    <xf numFmtId="44" fontId="100" fillId="0" borderId="0" xfId="1110" applyFont="1" applyBorder="1"/>
    <xf numFmtId="164" fontId="100" fillId="0" borderId="0" xfId="1110" applyNumberFormat="1" applyFont="1" applyBorder="1"/>
    <xf numFmtId="42" fontId="0" fillId="0" borderId="0" xfId="0" applyNumberFormat="1"/>
    <xf numFmtId="164" fontId="0" fillId="0" borderId="24" xfId="0" applyNumberFormat="1" applyBorder="1"/>
    <xf numFmtId="165" fontId="100" fillId="0" borderId="0" xfId="729" applyNumberFormat="1" applyFont="1"/>
    <xf numFmtId="43" fontId="0" fillId="0" borderId="0" xfId="0" applyNumberFormat="1"/>
    <xf numFmtId="0" fontId="0" fillId="0" borderId="25" xfId="0" applyBorder="1"/>
    <xf numFmtId="0" fontId="0" fillId="0" borderId="26" xfId="0" applyBorder="1"/>
    <xf numFmtId="0" fontId="95" fillId="0" borderId="26" xfId="0" applyFont="1" applyBorder="1"/>
    <xf numFmtId="0" fontId="94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95" fillId="0" borderId="30" xfId="0" applyFont="1" applyBorder="1" applyAlignment="1">
      <alignment horizontal="center" wrapText="1"/>
    </xf>
    <xf numFmtId="0" fontId="102" fillId="0" borderId="28" xfId="0" applyFont="1" applyBorder="1"/>
    <xf numFmtId="164" fontId="0" fillId="0" borderId="29" xfId="0" applyNumberFormat="1" applyBorder="1"/>
    <xf numFmtId="42" fontId="0" fillId="0" borderId="29" xfId="0" applyNumberFormat="1" applyBorder="1"/>
    <xf numFmtId="0" fontId="0" fillId="0" borderId="32" xfId="0" applyBorder="1"/>
    <xf numFmtId="0" fontId="0" fillId="0" borderId="19" xfId="0" applyBorder="1"/>
    <xf numFmtId="0" fontId="0" fillId="0" borderId="33" xfId="0" applyBorder="1"/>
    <xf numFmtId="0" fontId="101" fillId="0" borderId="0" xfId="0" applyFont="1" applyFill="1"/>
    <xf numFmtId="0" fontId="103" fillId="0" borderId="0" xfId="0" applyFont="1" applyBorder="1"/>
    <xf numFmtId="0" fontId="103" fillId="0" borderId="0" xfId="0" applyFont="1"/>
    <xf numFmtId="165" fontId="103" fillId="0" borderId="34" xfId="729" applyNumberFormat="1" applyFont="1" applyBorder="1"/>
    <xf numFmtId="165" fontId="103" fillId="0" borderId="17" xfId="729" applyNumberFormat="1" applyFont="1" applyBorder="1"/>
    <xf numFmtId="165" fontId="100" fillId="0" borderId="0" xfId="729" applyNumberFormat="1" applyFont="1" applyBorder="1"/>
    <xf numFmtId="165" fontId="104" fillId="0" borderId="34" xfId="729" applyNumberFormat="1" applyFont="1" applyBorder="1"/>
    <xf numFmtId="165" fontId="104" fillId="0" borderId="17" xfId="729" applyNumberFormat="1" applyFont="1" applyBorder="1"/>
    <xf numFmtId="165" fontId="100" fillId="0" borderId="20" xfId="729" applyNumberFormat="1" applyFont="1" applyBorder="1"/>
    <xf numFmtId="165" fontId="103" fillId="0" borderId="35" xfId="729" applyNumberFormat="1" applyFont="1" applyBorder="1"/>
    <xf numFmtId="165" fontId="103" fillId="0" borderId="0" xfId="729" applyNumberFormat="1" applyFont="1" applyBorder="1"/>
    <xf numFmtId="191" fontId="98" fillId="0" borderId="0" xfId="0" applyNumberFormat="1" applyFont="1" applyBorder="1" applyAlignment="1">
      <alignment horizontal="center"/>
    </xf>
    <xf numFmtId="165" fontId="100" fillId="47" borderId="0" xfId="729" applyNumberFormat="1" applyFont="1" applyFill="1" applyAlignment="1">
      <alignment horizontal="right"/>
    </xf>
    <xf numFmtId="165" fontId="100" fillId="0" borderId="0" xfId="729" applyNumberFormat="1" applyFont="1" applyFill="1"/>
    <xf numFmtId="0" fontId="10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42" fontId="0" fillId="0" borderId="19" xfId="0" applyNumberFormat="1" applyBorder="1"/>
    <xf numFmtId="0" fontId="103" fillId="0" borderId="29" xfId="0" applyFont="1" applyBorder="1"/>
    <xf numFmtId="165" fontId="0" fillId="0" borderId="19" xfId="0" applyNumberFormat="1" applyBorder="1"/>
    <xf numFmtId="165" fontId="106" fillId="0" borderId="0" xfId="729" applyNumberFormat="1" applyFont="1"/>
    <xf numFmtId="0" fontId="0" fillId="0" borderId="0" xfId="0"/>
    <xf numFmtId="0" fontId="0" fillId="0" borderId="0" xfId="0"/>
    <xf numFmtId="0" fontId="0" fillId="0" borderId="0" xfId="0" applyFill="1"/>
    <xf numFmtId="165" fontId="0" fillId="0" borderId="0" xfId="0" applyNumberFormat="1"/>
    <xf numFmtId="0" fontId="0" fillId="0" borderId="29" xfId="0" applyBorder="1"/>
    <xf numFmtId="0" fontId="0" fillId="79" borderId="0" xfId="0" applyFill="1"/>
    <xf numFmtId="165" fontId="0" fillId="0" borderId="0" xfId="0" applyNumberFormat="1" applyFill="1"/>
    <xf numFmtId="165" fontId="106" fillId="0" borderId="0" xfId="809" applyNumberFormat="1" applyFont="1" applyBorder="1"/>
    <xf numFmtId="0" fontId="98" fillId="0" borderId="0" xfId="0" applyFont="1" applyAlignment="1">
      <alignment horizontal="center"/>
    </xf>
    <xf numFmtId="164" fontId="106" fillId="0" borderId="24" xfId="1115" applyNumberFormat="1" applyFont="1" applyFill="1" applyBorder="1"/>
    <xf numFmtId="164" fontId="106" fillId="0" borderId="24" xfId="1115" applyNumberFormat="1" applyFont="1" applyBorder="1"/>
    <xf numFmtId="44" fontId="106" fillId="0" borderId="24" xfId="1115" applyFont="1" applyBorder="1"/>
    <xf numFmtId="42" fontId="95" fillId="0" borderId="31" xfId="845" applyNumberFormat="1" applyFont="1" applyBorder="1"/>
    <xf numFmtId="41" fontId="99" fillId="80" borderId="0" xfId="1731" applyNumberFormat="1" applyFont="1" applyFill="1" applyBorder="1"/>
    <xf numFmtId="191" fontId="99" fillId="80" borderId="0" xfId="2358" applyNumberFormat="1" applyFont="1" applyFill="1" applyBorder="1"/>
    <xf numFmtId="0" fontId="130" fillId="0" borderId="0" xfId="0" applyFont="1"/>
    <xf numFmtId="165" fontId="132" fillId="0" borderId="0" xfId="809" applyNumberFormat="1" applyFont="1" applyFill="1"/>
    <xf numFmtId="165" fontId="0" fillId="0" borderId="0" xfId="729" applyNumberFormat="1" applyFont="1"/>
    <xf numFmtId="0" fontId="0" fillId="0" borderId="20" xfId="0" applyBorder="1"/>
    <xf numFmtId="165" fontId="2" fillId="0" borderId="0" xfId="729" applyNumberFormat="1" applyFont="1"/>
    <xf numFmtId="0" fontId="129" fillId="0" borderId="0" xfId="0" applyFont="1"/>
    <xf numFmtId="165" fontId="100" fillId="0" borderId="48" xfId="729" applyNumberFormat="1" applyFont="1" applyBorder="1"/>
    <xf numFmtId="165" fontId="100" fillId="0" borderId="49" xfId="729" applyNumberFormat="1" applyFont="1" applyBorder="1"/>
    <xf numFmtId="165" fontId="99" fillId="0" borderId="34" xfId="729" applyNumberFormat="1" applyFont="1" applyBorder="1"/>
    <xf numFmtId="165" fontId="99" fillId="0" borderId="0" xfId="729" applyNumberFormat="1" applyFont="1" applyBorder="1"/>
    <xf numFmtId="165" fontId="98" fillId="0" borderId="0" xfId="729" applyNumberFormat="1" applyFont="1"/>
    <xf numFmtId="165" fontId="99" fillId="0" borderId="17" xfId="729" applyNumberFormat="1" applyFont="1" applyBorder="1"/>
    <xf numFmtId="165" fontId="99" fillId="0" borderId="0" xfId="729" applyNumberFormat="1" applyFont="1"/>
    <xf numFmtId="165" fontId="104" fillId="0" borderId="0" xfId="729" applyNumberFormat="1" applyFont="1" applyBorder="1"/>
    <xf numFmtId="0" fontId="132" fillId="0" borderId="0" xfId="0" applyFont="1"/>
    <xf numFmtId="165" fontId="132" fillId="0" borderId="0" xfId="0" applyNumberFormat="1" applyFont="1"/>
    <xf numFmtId="165" fontId="132" fillId="0" borderId="0" xfId="729" applyNumberFormat="1" applyFont="1"/>
    <xf numFmtId="165" fontId="100" fillId="0" borderId="20" xfId="729" applyNumberFormat="1" applyFont="1" applyFill="1" applyBorder="1" applyAlignment="1">
      <alignment horizontal="right"/>
    </xf>
    <xf numFmtId="165" fontId="131" fillId="81" borderId="0" xfId="0" applyNumberFormat="1" applyFont="1" applyFill="1"/>
    <xf numFmtId="0" fontId="134" fillId="0" borderId="0" xfId="0" applyFont="1"/>
    <xf numFmtId="0" fontId="0" fillId="0" borderId="20" xfId="0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82" borderId="8" xfId="2755" applyNumberFormat="1" applyFont="1" applyFill="1" applyBorder="1"/>
    <xf numFmtId="165" fontId="0" fillId="0" borderId="0" xfId="2755" applyNumberFormat="1" applyFont="1" applyFill="1" applyBorder="1"/>
    <xf numFmtId="165" fontId="0" fillId="0" borderId="0" xfId="2755" applyNumberFormat="1" applyFont="1"/>
    <xf numFmtId="165" fontId="132" fillId="0" borderId="0" xfId="2755" applyNumberFormat="1" applyFont="1" applyFill="1" applyBorder="1"/>
    <xf numFmtId="43" fontId="0" fillId="0" borderId="0" xfId="2755" applyNumberFormat="1" applyFont="1"/>
    <xf numFmtId="165" fontId="129" fillId="0" borderId="0" xfId="2755" applyNumberFormat="1" applyFont="1" applyFill="1" applyBorder="1"/>
    <xf numFmtId="165" fontId="129" fillId="0" borderId="0" xfId="0" applyNumberFormat="1" applyFont="1"/>
    <xf numFmtId="165" fontId="0" fillId="81" borderId="0" xfId="0" applyNumberFormat="1" applyFill="1"/>
    <xf numFmtId="165" fontId="0" fillId="83" borderId="0" xfId="0" applyNumberFormat="1" applyFill="1"/>
    <xf numFmtId="165" fontId="0" fillId="0" borderId="0" xfId="2755" applyNumberFormat="1" applyFont="1" applyBorder="1"/>
    <xf numFmtId="165" fontId="0" fillId="0" borderId="20" xfId="2755" applyNumberFormat="1" applyFont="1" applyBorder="1"/>
    <xf numFmtId="43" fontId="0" fillId="0" borderId="20" xfId="2755" applyNumberFormat="1" applyFont="1" applyBorder="1"/>
    <xf numFmtId="165" fontId="0" fillId="0" borderId="20" xfId="0" applyNumberFormat="1" applyBorder="1"/>
    <xf numFmtId="43" fontId="0" fillId="0" borderId="0" xfId="2755" applyNumberFormat="1" applyFont="1" applyBorder="1"/>
    <xf numFmtId="165" fontId="0" fillId="82" borderId="0" xfId="2755" applyNumberFormat="1" applyFont="1" applyFill="1"/>
    <xf numFmtId="43" fontId="0" fillId="0" borderId="0" xfId="2755" applyNumberFormat="1" applyFont="1" applyFill="1" applyBorder="1"/>
    <xf numFmtId="165" fontId="0" fillId="82" borderId="0" xfId="2755" applyNumberFormat="1" applyFont="1" applyFill="1" applyAlignment="1">
      <alignment horizontal="right"/>
    </xf>
    <xf numFmtId="0" fontId="0" fillId="0" borderId="0" xfId="0" applyFill="1" applyBorder="1" applyAlignment="1">
      <alignment horizontal="right"/>
    </xf>
    <xf numFmtId="165" fontId="131" fillId="83" borderId="0" xfId="0" applyNumberFormat="1" applyFont="1" applyFill="1"/>
    <xf numFmtId="165" fontId="0" fillId="0" borderId="0" xfId="0" applyNumberFormat="1" applyFill="1" applyBorder="1"/>
    <xf numFmtId="0" fontId="131" fillId="0" borderId="0" xfId="0" applyFont="1"/>
    <xf numFmtId="165" fontId="0" fillId="0" borderId="0" xfId="2755" applyNumberFormat="1" applyFont="1" applyFill="1"/>
    <xf numFmtId="43" fontId="0" fillId="0" borderId="0" xfId="2755" applyNumberFormat="1" applyFont="1" applyFill="1"/>
    <xf numFmtId="0" fontId="0" fillId="81" borderId="0" xfId="0" applyFill="1" applyAlignment="1">
      <alignment horizontal="center" wrapText="1"/>
    </xf>
    <xf numFmtId="0" fontId="131" fillId="81" borderId="0" xfId="0" applyFont="1" applyFill="1" applyAlignment="1">
      <alignment horizontal="center" wrapText="1"/>
    </xf>
    <xf numFmtId="0" fontId="131" fillId="83" borderId="20" xfId="0" applyFont="1" applyFill="1" applyBorder="1" applyAlignment="1">
      <alignment horizontal="center" wrapText="1"/>
    </xf>
    <xf numFmtId="42" fontId="95" fillId="0" borderId="0" xfId="784" applyNumberFormat="1" applyFont="1" applyBorder="1"/>
    <xf numFmtId="0" fontId="135" fillId="0" borderId="0" xfId="0" applyFont="1" applyAlignment="1">
      <alignment horizontal="left"/>
    </xf>
    <xf numFmtId="0" fontId="135" fillId="0" borderId="0" xfId="0" applyFont="1" applyAlignment="1">
      <alignment horizontal="left" wrapText="1"/>
    </xf>
    <xf numFmtId="0" fontId="137" fillId="0" borderId="20" xfId="0" applyFont="1" applyFill="1" applyBorder="1"/>
    <xf numFmtId="165" fontId="133" fillId="0" borderId="34" xfId="729" applyNumberFormat="1" applyFont="1" applyBorder="1"/>
    <xf numFmtId="165" fontId="132" fillId="0" borderId="0" xfId="2755" applyNumberFormat="1" applyFont="1"/>
    <xf numFmtId="165" fontId="132" fillId="0" borderId="0" xfId="2755" applyNumberFormat="1" applyFont="1" applyFill="1"/>
    <xf numFmtId="164" fontId="0" fillId="0" borderId="0" xfId="0" applyNumberFormat="1" applyFill="1" applyBorder="1"/>
    <xf numFmtId="42" fontId="95" fillId="0" borderId="31" xfId="845" applyNumberFormat="1" applyFont="1" applyFill="1" applyBorder="1"/>
    <xf numFmtId="164" fontId="0" fillId="0" borderId="24" xfId="0" applyNumberFormat="1" applyFill="1" applyBorder="1"/>
    <xf numFmtId="44" fontId="106" fillId="0" borderId="24" xfId="1115" applyFont="1" applyFill="1" applyBorder="1"/>
    <xf numFmtId="164" fontId="106" fillId="0" borderId="0" xfId="1115" applyNumberFormat="1" applyFont="1" applyFill="1" applyBorder="1"/>
    <xf numFmtId="165" fontId="0" fillId="0" borderId="0" xfId="729" applyNumberFormat="1" applyFont="1" applyFill="1" applyAlignment="1">
      <alignment horizontal="right"/>
    </xf>
    <xf numFmtId="165" fontId="0" fillId="0" borderId="0" xfId="729" applyNumberFormat="1" applyFont="1" applyFill="1"/>
    <xf numFmtId="165" fontId="0" fillId="0" borderId="0" xfId="729" applyNumberFormat="1" applyFont="1" applyAlignment="1">
      <alignment horizontal="right"/>
    </xf>
    <xf numFmtId="165" fontId="0" fillId="0" borderId="20" xfId="729" applyNumberFormat="1" applyFont="1" applyBorder="1" applyAlignment="1">
      <alignment horizontal="right"/>
    </xf>
    <xf numFmtId="41" fontId="0" fillId="0" borderId="0" xfId="0" applyNumberFormat="1"/>
    <xf numFmtId="165" fontId="0" fillId="0" borderId="48" xfId="2755" applyNumberFormat="1" applyFont="1" applyFill="1" applyBorder="1"/>
    <xf numFmtId="165" fontId="0" fillId="0" borderId="20" xfId="2755" applyNumberFormat="1" applyFont="1" applyFill="1" applyBorder="1"/>
    <xf numFmtId="43" fontId="132" fillId="0" borderId="0" xfId="2755" applyNumberFormat="1" applyFont="1" applyFill="1"/>
    <xf numFmtId="165" fontId="129" fillId="0" borderId="0" xfId="2755" applyNumberFormat="1" applyFont="1" applyFill="1"/>
    <xf numFmtId="43" fontId="0" fillId="0" borderId="0" xfId="0" applyNumberFormat="1" applyBorder="1"/>
    <xf numFmtId="43" fontId="129" fillId="0" borderId="0" xfId="0" applyNumberFormat="1" applyFont="1" applyBorder="1"/>
    <xf numFmtId="43" fontId="132" fillId="0" borderId="0" xfId="2755" applyNumberFormat="1" applyFont="1"/>
    <xf numFmtId="0" fontId="132" fillId="0" borderId="0" xfId="0" applyFont="1" applyFill="1" applyBorder="1"/>
    <xf numFmtId="165" fontId="132" fillId="0" borderId="0" xfId="2755" applyNumberFormat="1" applyFont="1" applyBorder="1"/>
    <xf numFmtId="165" fontId="0" fillId="0" borderId="20" xfId="729" applyNumberFormat="1" applyFont="1" applyBorder="1"/>
    <xf numFmtId="0" fontId="97" fillId="0" borderId="36" xfId="0" applyFont="1" applyBorder="1" applyAlignment="1">
      <alignment horizontal="center"/>
    </xf>
    <xf numFmtId="0" fontId="97" fillId="0" borderId="37" xfId="0" applyFont="1" applyBorder="1" applyAlignment="1">
      <alignment horizontal="center"/>
    </xf>
    <xf numFmtId="0" fontId="97" fillId="0" borderId="38" xfId="0" applyFont="1" applyBorder="1" applyAlignment="1">
      <alignment horizontal="center"/>
    </xf>
    <xf numFmtId="0" fontId="102" fillId="0" borderId="0" xfId="0" applyFont="1" applyAlignment="1">
      <alignment horizontal="left" wrapText="1"/>
    </xf>
    <xf numFmtId="0" fontId="135" fillId="0" borderId="0" xfId="0" applyFont="1" applyAlignment="1">
      <alignment horizontal="left" wrapText="1"/>
    </xf>
    <xf numFmtId="0" fontId="103" fillId="0" borderId="20" xfId="0" applyFont="1" applyBorder="1" applyAlignment="1">
      <alignment horizontal="center"/>
    </xf>
    <xf numFmtId="0" fontId="103" fillId="0" borderId="0" xfId="0" applyFont="1" applyBorder="1" applyAlignment="1">
      <alignment horizontal="center"/>
    </xf>
    <xf numFmtId="0" fontId="105" fillId="0" borderId="0" xfId="0" applyFont="1" applyAlignment="1">
      <alignment horizontal="center"/>
    </xf>
    <xf numFmtId="0" fontId="98" fillId="0" borderId="20" xfId="0" applyFont="1" applyBorder="1" applyAlignment="1">
      <alignment horizontal="center"/>
    </xf>
    <xf numFmtId="0" fontId="103" fillId="0" borderId="0" xfId="0" applyFont="1" applyAlignment="1">
      <alignment horizontal="center"/>
    </xf>
    <xf numFmtId="0" fontId="130" fillId="0" borderId="0" xfId="0" applyFont="1" applyAlignment="1">
      <alignment horizontal="center"/>
    </xf>
  </cellXfs>
  <cellStyles count="2756">
    <cellStyle name="_Datalink 2001_1" xfId="1"/>
    <cellStyle name="_Datalink 2001_1 2" xfId="2"/>
    <cellStyle name="_Datalink 2001_1 2 2" xfId="3"/>
    <cellStyle name="_Datalink 2001_1 3" xfId="4"/>
    <cellStyle name="_Datalink 2001_1 3 2" xfId="5"/>
    <cellStyle name="0" xfId="6"/>
    <cellStyle name="1" xfId="7"/>
    <cellStyle name="1_10-25-02 ISC Review" xfId="8"/>
    <cellStyle name="1_2003 AOP DECK Ademco" xfId="9"/>
    <cellStyle name="1_2003 AOP Deck ADI" xfId="10"/>
    <cellStyle name="1_2003 AOP DECK Fire" xfId="11"/>
    <cellStyle name="1_2003 AOP Deck International" xfId="12"/>
    <cellStyle name="1_2003 Fire Productivity Deck_Gilligan Review" xfId="13"/>
    <cellStyle name="1_2003 SBE Productivity Decks" xfId="14"/>
    <cellStyle name="1_AOP Productivity" xfId="15"/>
    <cellStyle name="1_discretionary" xfId="16"/>
    <cellStyle name="1_discretionary2" xfId="17"/>
    <cellStyle name="1_Fire Productivity_New Format_Aranha" xfId="18"/>
    <cellStyle name="1_Prod Calc SFS 15 July 2002" xfId="19"/>
    <cellStyle name="1_Productivity by Quarter Access" xfId="20"/>
    <cellStyle name="1_Productivity2003AOP" xfId="21"/>
    <cellStyle name="1_September Scorecard - deep dive" xfId="22"/>
    <cellStyle name="20% - Accent1 10" xfId="23"/>
    <cellStyle name="20% - Accent1 11" xfId="24"/>
    <cellStyle name="20% - Accent1 12" xfId="25"/>
    <cellStyle name="20% - Accent1 13" xfId="26"/>
    <cellStyle name="20% - Accent1 14" xfId="27"/>
    <cellStyle name="20% - Accent1 15" xfId="28"/>
    <cellStyle name="20% - Accent1 16" xfId="29"/>
    <cellStyle name="20% - Accent1 2" xfId="30"/>
    <cellStyle name="20% - Accent1 2 2" xfId="31"/>
    <cellStyle name="20% - Accent1 3" xfId="32"/>
    <cellStyle name="20% - Accent1 3 2" xfId="33"/>
    <cellStyle name="20% - Accent1 4" xfId="34"/>
    <cellStyle name="20% - Accent1 4 2" xfId="35"/>
    <cellStyle name="20% - Accent1 5" xfId="36"/>
    <cellStyle name="20% - Accent1 6" xfId="37"/>
    <cellStyle name="20% - Accent1 7" xfId="38"/>
    <cellStyle name="20% - Accent1 8" xfId="39"/>
    <cellStyle name="20% - Accent1 9" xfId="40"/>
    <cellStyle name="20% - Accent2 10" xfId="41"/>
    <cellStyle name="20% - Accent2 11" xfId="42"/>
    <cellStyle name="20% - Accent2 12" xfId="43"/>
    <cellStyle name="20% - Accent2 13" xfId="44"/>
    <cellStyle name="20% - Accent2 14" xfId="45"/>
    <cellStyle name="20% - Accent2 15" xfId="46"/>
    <cellStyle name="20% - Accent2 16" xfId="47"/>
    <cellStyle name="20% - Accent2 2" xfId="48"/>
    <cellStyle name="20% - Accent2 2 2" xfId="49"/>
    <cellStyle name="20% - Accent2 3" xfId="50"/>
    <cellStyle name="20% - Accent2 3 2" xfId="51"/>
    <cellStyle name="20% - Accent2 4" xfId="52"/>
    <cellStyle name="20% - Accent2 4 2" xfId="53"/>
    <cellStyle name="20% - Accent2 5" xfId="54"/>
    <cellStyle name="20% - Accent2 6" xfId="55"/>
    <cellStyle name="20% - Accent2 7" xfId="56"/>
    <cellStyle name="20% - Accent2 8" xfId="57"/>
    <cellStyle name="20% - Accent2 9" xfId="58"/>
    <cellStyle name="20% - Accent3 10" xfId="59"/>
    <cellStyle name="20% - Accent3 11" xfId="60"/>
    <cellStyle name="20% - Accent3 12" xfId="61"/>
    <cellStyle name="20% - Accent3 13" xfId="62"/>
    <cellStyle name="20% - Accent3 14" xfId="63"/>
    <cellStyle name="20% - Accent3 15" xfId="64"/>
    <cellStyle name="20% - Accent3 16" xfId="65"/>
    <cellStyle name="20% - Accent3 2" xfId="66"/>
    <cellStyle name="20% - Accent3 2 2" xfId="67"/>
    <cellStyle name="20% - Accent3 3" xfId="68"/>
    <cellStyle name="20% - Accent3 3 2" xfId="69"/>
    <cellStyle name="20% - Accent3 4" xfId="70"/>
    <cellStyle name="20% - Accent3 4 2" xfId="71"/>
    <cellStyle name="20% - Accent3 5" xfId="72"/>
    <cellStyle name="20% - Accent3 6" xfId="73"/>
    <cellStyle name="20% - Accent3 7" xfId="74"/>
    <cellStyle name="20% - Accent3 8" xfId="75"/>
    <cellStyle name="20% - Accent3 9" xfId="76"/>
    <cellStyle name="20% - Accent4 10" xfId="77"/>
    <cellStyle name="20% - Accent4 11" xfId="78"/>
    <cellStyle name="20% - Accent4 12" xfId="79"/>
    <cellStyle name="20% - Accent4 13" xfId="80"/>
    <cellStyle name="20% - Accent4 14" xfId="81"/>
    <cellStyle name="20% - Accent4 15" xfId="82"/>
    <cellStyle name="20% - Accent4 16" xfId="83"/>
    <cellStyle name="20% - Accent4 2" xfId="84"/>
    <cellStyle name="20% - Accent4 2 2" xfId="85"/>
    <cellStyle name="20% - Accent4 3" xfId="86"/>
    <cellStyle name="20% - Accent4 3 2" xfId="87"/>
    <cellStyle name="20% - Accent4 4" xfId="88"/>
    <cellStyle name="20% - Accent4 4 2" xfId="89"/>
    <cellStyle name="20% - Accent4 5" xfId="90"/>
    <cellStyle name="20% - Accent4 6" xfId="91"/>
    <cellStyle name="20% - Accent4 7" xfId="92"/>
    <cellStyle name="20% - Accent4 8" xfId="93"/>
    <cellStyle name="20% - Accent4 9" xfId="94"/>
    <cellStyle name="20% - Accent5 10" xfId="95"/>
    <cellStyle name="20% - Accent5 11" xfId="96"/>
    <cellStyle name="20% - Accent5 12" xfId="97"/>
    <cellStyle name="20% - Accent5 13" xfId="98"/>
    <cellStyle name="20% - Accent5 14" xfId="99"/>
    <cellStyle name="20% - Accent5 15" xfId="100"/>
    <cellStyle name="20% - Accent5 16" xfId="101"/>
    <cellStyle name="20% - Accent5 2" xfId="102"/>
    <cellStyle name="20% - Accent5 2 2" xfId="103"/>
    <cellStyle name="20% - Accent5 3" xfId="104"/>
    <cellStyle name="20% - Accent5 3 2" xfId="105"/>
    <cellStyle name="20% - Accent5 4" xfId="106"/>
    <cellStyle name="20% - Accent5 4 2" xfId="107"/>
    <cellStyle name="20% - Accent5 5" xfId="108"/>
    <cellStyle name="20% - Accent5 6" xfId="109"/>
    <cellStyle name="20% - Accent5 7" xfId="110"/>
    <cellStyle name="20% - Accent5 8" xfId="111"/>
    <cellStyle name="20% - Accent5 9" xfId="112"/>
    <cellStyle name="20% - Accent6 10" xfId="113"/>
    <cellStyle name="20% - Accent6 11" xfId="114"/>
    <cellStyle name="20% - Accent6 12" xfId="115"/>
    <cellStyle name="20% - Accent6 13" xfId="116"/>
    <cellStyle name="20% - Accent6 14" xfId="117"/>
    <cellStyle name="20% - Accent6 15" xfId="118"/>
    <cellStyle name="20% - Accent6 16" xfId="119"/>
    <cellStyle name="20% - Accent6 2" xfId="120"/>
    <cellStyle name="20% - Accent6 2 2" xfId="121"/>
    <cellStyle name="20% - Accent6 3" xfId="122"/>
    <cellStyle name="20% - Accent6 3 2" xfId="123"/>
    <cellStyle name="20% - Accent6 4" xfId="124"/>
    <cellStyle name="20% - Accent6 4 2" xfId="125"/>
    <cellStyle name="20% - Accent6 5" xfId="126"/>
    <cellStyle name="20% - Accent6 6" xfId="127"/>
    <cellStyle name="20% - Accent6 7" xfId="128"/>
    <cellStyle name="20% - Accent6 8" xfId="129"/>
    <cellStyle name="20% - Accent6 9" xfId="130"/>
    <cellStyle name="40% - Accent1 10" xfId="131"/>
    <cellStyle name="40% - Accent1 11" xfId="132"/>
    <cellStyle name="40% - Accent1 12" xfId="133"/>
    <cellStyle name="40% - Accent1 13" xfId="134"/>
    <cellStyle name="40% - Accent1 14" xfId="135"/>
    <cellStyle name="40% - Accent1 15" xfId="136"/>
    <cellStyle name="40% - Accent1 16" xfId="137"/>
    <cellStyle name="40% - Accent1 2" xfId="138"/>
    <cellStyle name="40% - Accent1 2 2" xfId="139"/>
    <cellStyle name="40% - Accent1 3" xfId="140"/>
    <cellStyle name="40% - Accent1 3 2" xfId="141"/>
    <cellStyle name="40% - Accent1 4" xfId="142"/>
    <cellStyle name="40% - Accent1 4 2" xfId="143"/>
    <cellStyle name="40% - Accent1 5" xfId="144"/>
    <cellStyle name="40% - Accent1 6" xfId="145"/>
    <cellStyle name="40% - Accent1 7" xfId="146"/>
    <cellStyle name="40% - Accent1 8" xfId="147"/>
    <cellStyle name="40% - Accent1 9" xfId="148"/>
    <cellStyle name="40% - Accent2 10" xfId="149"/>
    <cellStyle name="40% - Accent2 11" xfId="150"/>
    <cellStyle name="40% - Accent2 12" xfId="151"/>
    <cellStyle name="40% - Accent2 13" xfId="152"/>
    <cellStyle name="40% - Accent2 14" xfId="153"/>
    <cellStyle name="40% - Accent2 15" xfId="154"/>
    <cellStyle name="40% - Accent2 16" xfId="155"/>
    <cellStyle name="40% - Accent2 2" xfId="156"/>
    <cellStyle name="40% - Accent2 2 2" xfId="157"/>
    <cellStyle name="40% - Accent2 3" xfId="158"/>
    <cellStyle name="40% - Accent2 3 2" xfId="159"/>
    <cellStyle name="40% - Accent2 4" xfId="160"/>
    <cellStyle name="40% - Accent2 4 2" xfId="161"/>
    <cellStyle name="40% - Accent2 5" xfId="162"/>
    <cellStyle name="40% - Accent2 6" xfId="163"/>
    <cellStyle name="40% - Accent2 7" xfId="164"/>
    <cellStyle name="40% - Accent2 8" xfId="165"/>
    <cellStyle name="40% - Accent2 9" xfId="166"/>
    <cellStyle name="40% - Accent3 10" xfId="167"/>
    <cellStyle name="40% - Accent3 11" xfId="168"/>
    <cellStyle name="40% - Accent3 12" xfId="169"/>
    <cellStyle name="40% - Accent3 13" xfId="170"/>
    <cellStyle name="40% - Accent3 14" xfId="171"/>
    <cellStyle name="40% - Accent3 15" xfId="172"/>
    <cellStyle name="40% - Accent3 16" xfId="173"/>
    <cellStyle name="40% - Accent3 2" xfId="174"/>
    <cellStyle name="40% - Accent3 2 2" xfId="175"/>
    <cellStyle name="40% - Accent3 3" xfId="176"/>
    <cellStyle name="40% - Accent3 3 2" xfId="177"/>
    <cellStyle name="40% - Accent3 4" xfId="178"/>
    <cellStyle name="40% - Accent3 4 2" xfId="179"/>
    <cellStyle name="40% - Accent3 5" xfId="180"/>
    <cellStyle name="40% - Accent3 6" xfId="181"/>
    <cellStyle name="40% - Accent3 7" xfId="182"/>
    <cellStyle name="40% - Accent3 8" xfId="183"/>
    <cellStyle name="40% - Accent3 9" xfId="184"/>
    <cellStyle name="40% - Accent4 10" xfId="185"/>
    <cellStyle name="40% - Accent4 11" xfId="186"/>
    <cellStyle name="40% - Accent4 12" xfId="187"/>
    <cellStyle name="40% - Accent4 13" xfId="188"/>
    <cellStyle name="40% - Accent4 14" xfId="189"/>
    <cellStyle name="40% - Accent4 15" xfId="190"/>
    <cellStyle name="40% - Accent4 16" xfId="191"/>
    <cellStyle name="40% - Accent4 2" xfId="192"/>
    <cellStyle name="40% - Accent4 2 2" xfId="193"/>
    <cellStyle name="40% - Accent4 3" xfId="194"/>
    <cellStyle name="40% - Accent4 3 2" xfId="195"/>
    <cellStyle name="40% - Accent4 4" xfId="196"/>
    <cellStyle name="40% - Accent4 4 2" xfId="197"/>
    <cellStyle name="40% - Accent4 5" xfId="198"/>
    <cellStyle name="40% - Accent4 6" xfId="199"/>
    <cellStyle name="40% - Accent4 7" xfId="200"/>
    <cellStyle name="40% - Accent4 8" xfId="201"/>
    <cellStyle name="40% - Accent4 9" xfId="202"/>
    <cellStyle name="40% - Accent5 10" xfId="203"/>
    <cellStyle name="40% - Accent5 11" xfId="204"/>
    <cellStyle name="40% - Accent5 12" xfId="205"/>
    <cellStyle name="40% - Accent5 13" xfId="206"/>
    <cellStyle name="40% - Accent5 14" xfId="207"/>
    <cellStyle name="40% - Accent5 15" xfId="208"/>
    <cellStyle name="40% - Accent5 16" xfId="209"/>
    <cellStyle name="40% - Accent5 2" xfId="210"/>
    <cellStyle name="40% - Accent5 2 2" xfId="211"/>
    <cellStyle name="40% - Accent5 3" xfId="212"/>
    <cellStyle name="40% - Accent5 3 2" xfId="213"/>
    <cellStyle name="40% - Accent5 4" xfId="214"/>
    <cellStyle name="40% - Accent5 4 2" xfId="215"/>
    <cellStyle name="40% - Accent5 5" xfId="216"/>
    <cellStyle name="40% - Accent5 6" xfId="217"/>
    <cellStyle name="40% - Accent5 7" xfId="218"/>
    <cellStyle name="40% - Accent5 8" xfId="219"/>
    <cellStyle name="40% - Accent5 9" xfId="220"/>
    <cellStyle name="40% - Accent6 10" xfId="221"/>
    <cellStyle name="40% - Accent6 11" xfId="222"/>
    <cellStyle name="40% - Accent6 12" xfId="223"/>
    <cellStyle name="40% - Accent6 13" xfId="224"/>
    <cellStyle name="40% - Accent6 14" xfId="225"/>
    <cellStyle name="40% - Accent6 15" xfId="226"/>
    <cellStyle name="40% - Accent6 16" xfId="227"/>
    <cellStyle name="40% - Accent6 2" xfId="228"/>
    <cellStyle name="40% - Accent6 2 2" xfId="229"/>
    <cellStyle name="40% - Accent6 3" xfId="230"/>
    <cellStyle name="40% - Accent6 3 2" xfId="231"/>
    <cellStyle name="40% - Accent6 4" xfId="232"/>
    <cellStyle name="40% - Accent6 4 2" xfId="233"/>
    <cellStyle name="40% - Accent6 5" xfId="234"/>
    <cellStyle name="40% - Accent6 6" xfId="235"/>
    <cellStyle name="40% - Accent6 7" xfId="236"/>
    <cellStyle name="40% - Accent6 8" xfId="237"/>
    <cellStyle name="40% - Accent6 9" xfId="238"/>
    <cellStyle name="60% - Accent1 10" xfId="239"/>
    <cellStyle name="60% - Accent1 11" xfId="240"/>
    <cellStyle name="60% - Accent1 12" xfId="241"/>
    <cellStyle name="60% - Accent1 13" xfId="242"/>
    <cellStyle name="60% - Accent1 14" xfId="243"/>
    <cellStyle name="60% - Accent1 15" xfId="244"/>
    <cellStyle name="60% - Accent1 16" xfId="245"/>
    <cellStyle name="60% - Accent1 2" xfId="246"/>
    <cellStyle name="60% - Accent1 2 2" xfId="247"/>
    <cellStyle name="60% - Accent1 3" xfId="248"/>
    <cellStyle name="60% - Accent1 3 2" xfId="249"/>
    <cellStyle name="60% - Accent1 4" xfId="250"/>
    <cellStyle name="60% - Accent1 4 2" xfId="251"/>
    <cellStyle name="60% - Accent1 5" xfId="252"/>
    <cellStyle name="60% - Accent1 6" xfId="253"/>
    <cellStyle name="60% - Accent1 7" xfId="254"/>
    <cellStyle name="60% - Accent1 8" xfId="255"/>
    <cellStyle name="60% - Accent1 9" xfId="256"/>
    <cellStyle name="60% - Accent2 10" xfId="257"/>
    <cellStyle name="60% - Accent2 11" xfId="258"/>
    <cellStyle name="60% - Accent2 12" xfId="259"/>
    <cellStyle name="60% - Accent2 13" xfId="260"/>
    <cellStyle name="60% - Accent2 14" xfId="261"/>
    <cellStyle name="60% - Accent2 15" xfId="262"/>
    <cellStyle name="60% - Accent2 16" xfId="263"/>
    <cellStyle name="60% - Accent2 2" xfId="264"/>
    <cellStyle name="60% - Accent2 2 2" xfId="265"/>
    <cellStyle name="60% - Accent2 3" xfId="266"/>
    <cellStyle name="60% - Accent2 3 2" xfId="267"/>
    <cellStyle name="60% - Accent2 4" xfId="268"/>
    <cellStyle name="60% - Accent2 4 2" xfId="269"/>
    <cellStyle name="60% - Accent2 5" xfId="270"/>
    <cellStyle name="60% - Accent2 6" xfId="271"/>
    <cellStyle name="60% - Accent2 7" xfId="272"/>
    <cellStyle name="60% - Accent2 8" xfId="273"/>
    <cellStyle name="60% - Accent2 9" xfId="274"/>
    <cellStyle name="60% - Accent3 10" xfId="275"/>
    <cellStyle name="60% - Accent3 11" xfId="276"/>
    <cellStyle name="60% - Accent3 12" xfId="277"/>
    <cellStyle name="60% - Accent3 13" xfId="278"/>
    <cellStyle name="60% - Accent3 14" xfId="279"/>
    <cellStyle name="60% - Accent3 15" xfId="280"/>
    <cellStyle name="60% - Accent3 16" xfId="281"/>
    <cellStyle name="60% - Accent3 2" xfId="282"/>
    <cellStyle name="60% - Accent3 2 2" xfId="283"/>
    <cellStyle name="60% - Accent3 3" xfId="284"/>
    <cellStyle name="60% - Accent3 3 2" xfId="285"/>
    <cellStyle name="60% - Accent3 4" xfId="286"/>
    <cellStyle name="60% - Accent3 4 2" xfId="287"/>
    <cellStyle name="60% - Accent3 5" xfId="288"/>
    <cellStyle name="60% - Accent3 6" xfId="289"/>
    <cellStyle name="60% - Accent3 7" xfId="290"/>
    <cellStyle name="60% - Accent3 8" xfId="291"/>
    <cellStyle name="60% - Accent3 9" xfId="292"/>
    <cellStyle name="60% - Accent4 10" xfId="293"/>
    <cellStyle name="60% - Accent4 11" xfId="294"/>
    <cellStyle name="60% - Accent4 12" xfId="295"/>
    <cellStyle name="60% - Accent4 13" xfId="296"/>
    <cellStyle name="60% - Accent4 14" xfId="297"/>
    <cellStyle name="60% - Accent4 15" xfId="298"/>
    <cellStyle name="60% - Accent4 16" xfId="299"/>
    <cellStyle name="60% - Accent4 2" xfId="300"/>
    <cellStyle name="60% - Accent4 2 2" xfId="301"/>
    <cellStyle name="60% - Accent4 3" xfId="302"/>
    <cellStyle name="60% - Accent4 3 2" xfId="303"/>
    <cellStyle name="60% - Accent4 4" xfId="304"/>
    <cellStyle name="60% - Accent4 4 2" xfId="305"/>
    <cellStyle name="60% - Accent4 5" xfId="306"/>
    <cellStyle name="60% - Accent4 6" xfId="307"/>
    <cellStyle name="60% - Accent4 7" xfId="308"/>
    <cellStyle name="60% - Accent4 8" xfId="309"/>
    <cellStyle name="60% - Accent4 9" xfId="310"/>
    <cellStyle name="60% - Accent5 10" xfId="311"/>
    <cellStyle name="60% - Accent5 11" xfId="312"/>
    <cellStyle name="60% - Accent5 12" xfId="313"/>
    <cellStyle name="60% - Accent5 13" xfId="314"/>
    <cellStyle name="60% - Accent5 14" xfId="315"/>
    <cellStyle name="60% - Accent5 15" xfId="316"/>
    <cellStyle name="60% - Accent5 16" xfId="317"/>
    <cellStyle name="60% - Accent5 2" xfId="318"/>
    <cellStyle name="60% - Accent5 2 2" xfId="319"/>
    <cellStyle name="60% - Accent5 3" xfId="320"/>
    <cellStyle name="60% - Accent5 3 2" xfId="321"/>
    <cellStyle name="60% - Accent5 4" xfId="322"/>
    <cellStyle name="60% - Accent5 4 2" xfId="323"/>
    <cellStyle name="60% - Accent5 5" xfId="324"/>
    <cellStyle name="60% - Accent5 6" xfId="325"/>
    <cellStyle name="60% - Accent5 7" xfId="326"/>
    <cellStyle name="60% - Accent5 8" xfId="327"/>
    <cellStyle name="60% - Accent5 9" xfId="328"/>
    <cellStyle name="60% - Accent6 10" xfId="329"/>
    <cellStyle name="60% - Accent6 11" xfId="330"/>
    <cellStyle name="60% - Accent6 12" xfId="331"/>
    <cellStyle name="60% - Accent6 13" xfId="332"/>
    <cellStyle name="60% - Accent6 14" xfId="333"/>
    <cellStyle name="60% - Accent6 15" xfId="334"/>
    <cellStyle name="60% - Accent6 16" xfId="335"/>
    <cellStyle name="60% - Accent6 2" xfId="336"/>
    <cellStyle name="60% - Accent6 2 2" xfId="337"/>
    <cellStyle name="60% - Accent6 3" xfId="338"/>
    <cellStyle name="60% - Accent6 3 2" xfId="339"/>
    <cellStyle name="60% - Accent6 4" xfId="340"/>
    <cellStyle name="60% - Accent6 4 2" xfId="341"/>
    <cellStyle name="60% - Accent6 5" xfId="342"/>
    <cellStyle name="60% - Accent6 6" xfId="343"/>
    <cellStyle name="60% - Accent6 7" xfId="344"/>
    <cellStyle name="60% - Accent6 8" xfId="345"/>
    <cellStyle name="60% - Accent6 9" xfId="346"/>
    <cellStyle name="A satisfied Microsoft Office user" xfId="347"/>
    <cellStyle name="Accent1 - 20%" xfId="348"/>
    <cellStyle name="Accent1 - 40%" xfId="349"/>
    <cellStyle name="Accent1 - 60%" xfId="350"/>
    <cellStyle name="Accent1 10" xfId="351"/>
    <cellStyle name="Accent1 11" xfId="352"/>
    <cellStyle name="Accent1 12" xfId="353"/>
    <cellStyle name="Accent1 13" xfId="354"/>
    <cellStyle name="Accent1 14" xfId="355"/>
    <cellStyle name="Accent1 15" xfId="356"/>
    <cellStyle name="Accent1 16" xfId="357"/>
    <cellStyle name="Accent1 2" xfId="358"/>
    <cellStyle name="Accent1 2 2" xfId="359"/>
    <cellStyle name="Accent1 3" xfId="360"/>
    <cellStyle name="Accent1 3 2" xfId="361"/>
    <cellStyle name="Accent1 4" xfId="362"/>
    <cellStyle name="Accent1 4 2" xfId="363"/>
    <cellStyle name="Accent1 5" xfId="364"/>
    <cellStyle name="Accent1 6" xfId="365"/>
    <cellStyle name="Accent1 7" xfId="366"/>
    <cellStyle name="Accent1 8" xfId="367"/>
    <cellStyle name="Accent1 9" xfId="368"/>
    <cellStyle name="Accent2 - 20%" xfId="369"/>
    <cellStyle name="Accent2 - 40%" xfId="370"/>
    <cellStyle name="Accent2 - 60%" xfId="371"/>
    <cellStyle name="Accent2 10" xfId="372"/>
    <cellStyle name="Accent2 11" xfId="373"/>
    <cellStyle name="Accent2 12" xfId="374"/>
    <cellStyle name="Accent2 13" xfId="375"/>
    <cellStyle name="Accent2 14" xfId="376"/>
    <cellStyle name="Accent2 15" xfId="377"/>
    <cellStyle name="Accent2 16" xfId="378"/>
    <cellStyle name="Accent2 2" xfId="379"/>
    <cellStyle name="Accent2 2 2" xfId="380"/>
    <cellStyle name="Accent2 3" xfId="381"/>
    <cellStyle name="Accent2 3 2" xfId="382"/>
    <cellStyle name="Accent2 4" xfId="383"/>
    <cellStyle name="Accent2 4 2" xfId="384"/>
    <cellStyle name="Accent2 5" xfId="385"/>
    <cellStyle name="Accent2 6" xfId="386"/>
    <cellStyle name="Accent2 7" xfId="387"/>
    <cellStyle name="Accent2 8" xfId="388"/>
    <cellStyle name="Accent2 9" xfId="389"/>
    <cellStyle name="Accent3 - 20%" xfId="390"/>
    <cellStyle name="Accent3 - 40%" xfId="391"/>
    <cellStyle name="Accent3 - 60%" xfId="392"/>
    <cellStyle name="Accent3 10" xfId="393"/>
    <cellStyle name="Accent3 11" xfId="394"/>
    <cellStyle name="Accent3 12" xfId="395"/>
    <cellStyle name="Accent3 13" xfId="396"/>
    <cellStyle name="Accent3 14" xfId="397"/>
    <cellStyle name="Accent3 15" xfId="398"/>
    <cellStyle name="Accent3 16" xfId="399"/>
    <cellStyle name="Accent3 2" xfId="400"/>
    <cellStyle name="Accent3 2 2" xfId="401"/>
    <cellStyle name="Accent3 3" xfId="402"/>
    <cellStyle name="Accent3 3 2" xfId="403"/>
    <cellStyle name="Accent3 4" xfId="404"/>
    <cellStyle name="Accent3 4 2" xfId="405"/>
    <cellStyle name="Accent3 5" xfId="406"/>
    <cellStyle name="Accent3 6" xfId="407"/>
    <cellStyle name="Accent3 7" xfId="408"/>
    <cellStyle name="Accent3 8" xfId="409"/>
    <cellStyle name="Accent3 9" xfId="410"/>
    <cellStyle name="Accent4 - 20%" xfId="411"/>
    <cellStyle name="Accent4 - 40%" xfId="412"/>
    <cellStyle name="Accent4 - 60%" xfId="413"/>
    <cellStyle name="Accent4 10" xfId="414"/>
    <cellStyle name="Accent4 11" xfId="415"/>
    <cellStyle name="Accent4 12" xfId="416"/>
    <cellStyle name="Accent4 13" xfId="417"/>
    <cellStyle name="Accent4 14" xfId="418"/>
    <cellStyle name="Accent4 15" xfId="419"/>
    <cellStyle name="Accent4 16" xfId="420"/>
    <cellStyle name="Accent4 2" xfId="421"/>
    <cellStyle name="Accent4 2 2" xfId="422"/>
    <cellStyle name="Accent4 3" xfId="423"/>
    <cellStyle name="Accent4 3 2" xfId="424"/>
    <cellStyle name="Accent4 4" xfId="425"/>
    <cellStyle name="Accent4 4 2" xfId="426"/>
    <cellStyle name="Accent4 5" xfId="427"/>
    <cellStyle name="Accent4 6" xfId="428"/>
    <cellStyle name="Accent4 7" xfId="429"/>
    <cellStyle name="Accent4 8" xfId="430"/>
    <cellStyle name="Accent4 9" xfId="431"/>
    <cellStyle name="Accent5 - 20%" xfId="432"/>
    <cellStyle name="Accent5 - 40%" xfId="433"/>
    <cellStyle name="Accent5 - 60%" xfId="434"/>
    <cellStyle name="Accent5 10" xfId="435"/>
    <cellStyle name="Accent5 11" xfId="436"/>
    <cellStyle name="Accent5 12" xfId="437"/>
    <cellStyle name="Accent5 13" xfId="438"/>
    <cellStyle name="Accent5 14" xfId="439"/>
    <cellStyle name="Accent5 15" xfId="440"/>
    <cellStyle name="Accent5 16" xfId="441"/>
    <cellStyle name="Accent5 2" xfId="442"/>
    <cellStyle name="Accent5 2 2" xfId="443"/>
    <cellStyle name="Accent5 3" xfId="444"/>
    <cellStyle name="Accent5 3 2" xfId="445"/>
    <cellStyle name="Accent5 4" xfId="446"/>
    <cellStyle name="Accent5 4 2" xfId="447"/>
    <cellStyle name="Accent5 5" xfId="448"/>
    <cellStyle name="Accent5 6" xfId="449"/>
    <cellStyle name="Accent5 7" xfId="450"/>
    <cellStyle name="Accent5 8" xfId="451"/>
    <cellStyle name="Accent5 9" xfId="452"/>
    <cellStyle name="Accent6 - 20%" xfId="453"/>
    <cellStyle name="Accent6 - 40%" xfId="454"/>
    <cellStyle name="Accent6 - 60%" xfId="455"/>
    <cellStyle name="Accent6 10" xfId="456"/>
    <cellStyle name="Accent6 11" xfId="457"/>
    <cellStyle name="Accent6 12" xfId="458"/>
    <cellStyle name="Accent6 13" xfId="459"/>
    <cellStyle name="Accent6 14" xfId="460"/>
    <cellStyle name="Accent6 15" xfId="461"/>
    <cellStyle name="Accent6 16" xfId="462"/>
    <cellStyle name="Accent6 2" xfId="463"/>
    <cellStyle name="Accent6 2 2" xfId="464"/>
    <cellStyle name="Accent6 3" xfId="465"/>
    <cellStyle name="Accent6 3 2" xfId="466"/>
    <cellStyle name="Accent6 4" xfId="467"/>
    <cellStyle name="Accent6 4 2" xfId="468"/>
    <cellStyle name="Accent6 5" xfId="469"/>
    <cellStyle name="Accent6 6" xfId="470"/>
    <cellStyle name="Accent6 7" xfId="471"/>
    <cellStyle name="Accent6 8" xfId="472"/>
    <cellStyle name="Accent6 9" xfId="473"/>
    <cellStyle name="Actual Date" xfId="474"/>
    <cellStyle name="Actual Date 2" xfId="475"/>
    <cellStyle name="args.style" xfId="476"/>
    <cellStyle name="Bad 10" xfId="477"/>
    <cellStyle name="Bad 11" xfId="478"/>
    <cellStyle name="Bad 12" xfId="479"/>
    <cellStyle name="Bad 13" xfId="480"/>
    <cellStyle name="Bad 14" xfId="481"/>
    <cellStyle name="Bad 15" xfId="482"/>
    <cellStyle name="Bad 16" xfId="483"/>
    <cellStyle name="Bad 2" xfId="484"/>
    <cellStyle name="Bad 2 2" xfId="485"/>
    <cellStyle name="Bad 3" xfId="486"/>
    <cellStyle name="Bad 3 2" xfId="487"/>
    <cellStyle name="Bad 4" xfId="488"/>
    <cellStyle name="Bad 4 2" xfId="489"/>
    <cellStyle name="Bad 5" xfId="490"/>
    <cellStyle name="Bad 6" xfId="491"/>
    <cellStyle name="Bad 7" xfId="492"/>
    <cellStyle name="Bad 8" xfId="493"/>
    <cellStyle name="Bad 9" xfId="494"/>
    <cellStyle name="Calc Currency (0)" xfId="495"/>
    <cellStyle name="Calc Currency (2)" xfId="496"/>
    <cellStyle name="Calc Percent (0)" xfId="497"/>
    <cellStyle name="Calc Percent (1)" xfId="498"/>
    <cellStyle name="Calc Percent (2)" xfId="499"/>
    <cellStyle name="Calc Units (0)" xfId="500"/>
    <cellStyle name="Calc Units (1)" xfId="501"/>
    <cellStyle name="Calc Units (2)" xfId="502"/>
    <cellStyle name="Calculation 10" xfId="503"/>
    <cellStyle name="Calculation 10 2" xfId="504"/>
    <cellStyle name="Calculation 10 2 2" xfId="505"/>
    <cellStyle name="Calculation 10 3" xfId="506"/>
    <cellStyle name="Calculation 10 3 2" xfId="507"/>
    <cellStyle name="Calculation 10 4" xfId="508"/>
    <cellStyle name="Calculation 10 4 2" xfId="509"/>
    <cellStyle name="Calculation 10 5" xfId="510"/>
    <cellStyle name="Calculation 10 5 2" xfId="511"/>
    <cellStyle name="Calculation 11" xfId="512"/>
    <cellStyle name="Calculation 11 2" xfId="513"/>
    <cellStyle name="Calculation 11 2 2" xfId="514"/>
    <cellStyle name="Calculation 11 3" xfId="515"/>
    <cellStyle name="Calculation 11 3 2" xfId="516"/>
    <cellStyle name="Calculation 11 4" xfId="517"/>
    <cellStyle name="Calculation 11 4 2" xfId="518"/>
    <cellStyle name="Calculation 11 5" xfId="519"/>
    <cellStyle name="Calculation 11 5 2" xfId="520"/>
    <cellStyle name="Calculation 12" xfId="521"/>
    <cellStyle name="Calculation 12 2" xfId="522"/>
    <cellStyle name="Calculation 12 2 2" xfId="523"/>
    <cellStyle name="Calculation 12 3" xfId="524"/>
    <cellStyle name="Calculation 12 3 2" xfId="525"/>
    <cellStyle name="Calculation 12 4" xfId="526"/>
    <cellStyle name="Calculation 12 4 2" xfId="527"/>
    <cellStyle name="Calculation 12 5" xfId="528"/>
    <cellStyle name="Calculation 12 5 2" xfId="529"/>
    <cellStyle name="Calculation 13" xfId="530"/>
    <cellStyle name="Calculation 13 2" xfId="531"/>
    <cellStyle name="Calculation 13 2 2" xfId="532"/>
    <cellStyle name="Calculation 13 3" xfId="533"/>
    <cellStyle name="Calculation 13 3 2" xfId="534"/>
    <cellStyle name="Calculation 13 4" xfId="535"/>
    <cellStyle name="Calculation 13 4 2" xfId="536"/>
    <cellStyle name="Calculation 13 5" xfId="537"/>
    <cellStyle name="Calculation 13 5 2" xfId="538"/>
    <cellStyle name="Calculation 14" xfId="539"/>
    <cellStyle name="Calculation 14 2" xfId="540"/>
    <cellStyle name="Calculation 14 2 2" xfId="541"/>
    <cellStyle name="Calculation 14 3" xfId="542"/>
    <cellStyle name="Calculation 14 3 2" xfId="543"/>
    <cellStyle name="Calculation 14 4" xfId="544"/>
    <cellStyle name="Calculation 14 4 2" xfId="545"/>
    <cellStyle name="Calculation 14 5" xfId="546"/>
    <cellStyle name="Calculation 14 5 2" xfId="547"/>
    <cellStyle name="Calculation 15" xfId="548"/>
    <cellStyle name="Calculation 16" xfId="549"/>
    <cellStyle name="Calculation 16 2" xfId="550"/>
    <cellStyle name="Calculation 16 2 2" xfId="551"/>
    <cellStyle name="Calculation 16 3" xfId="552"/>
    <cellStyle name="Calculation 16 3 2" xfId="553"/>
    <cellStyle name="Calculation 16 4" xfId="554"/>
    <cellStyle name="Calculation 16 4 2" xfId="555"/>
    <cellStyle name="Calculation 16 5" xfId="556"/>
    <cellStyle name="Calculation 16 5 2" xfId="557"/>
    <cellStyle name="Calculation 2" xfId="558"/>
    <cellStyle name="Calculation 2 2" xfId="559"/>
    <cellStyle name="Calculation 2 2 2" xfId="560"/>
    <cellStyle name="Calculation 2 2 2 2" xfId="561"/>
    <cellStyle name="Calculation 2 2 3" xfId="562"/>
    <cellStyle name="Calculation 2 2 3 2" xfId="563"/>
    <cellStyle name="Calculation 2 2 4" xfId="564"/>
    <cellStyle name="Calculation 2 2 4 2" xfId="565"/>
    <cellStyle name="Calculation 2 2 5" xfId="566"/>
    <cellStyle name="Calculation 2 2 5 2" xfId="567"/>
    <cellStyle name="Calculation 2 3" xfId="568"/>
    <cellStyle name="Calculation 2 3 2" xfId="569"/>
    <cellStyle name="Calculation 2 4" xfId="570"/>
    <cellStyle name="Calculation 2 4 2" xfId="571"/>
    <cellStyle name="Calculation 2 5" xfId="572"/>
    <cellStyle name="Calculation 2 5 2" xfId="573"/>
    <cellStyle name="Calculation 2 6" xfId="574"/>
    <cellStyle name="Calculation 2 6 2" xfId="575"/>
    <cellStyle name="Calculation 3" xfId="576"/>
    <cellStyle name="Calculation 3 2" xfId="577"/>
    <cellStyle name="Calculation 3 2 2" xfId="578"/>
    <cellStyle name="Calculation 3 2 2 2" xfId="579"/>
    <cellStyle name="Calculation 3 2 3" xfId="580"/>
    <cellStyle name="Calculation 3 2 3 2" xfId="581"/>
    <cellStyle name="Calculation 3 2 4" xfId="582"/>
    <cellStyle name="Calculation 3 2 4 2" xfId="583"/>
    <cellStyle name="Calculation 3 2 5" xfId="584"/>
    <cellStyle name="Calculation 3 2 5 2" xfId="585"/>
    <cellStyle name="Calculation 3 3" xfId="586"/>
    <cellStyle name="Calculation 3 3 2" xfId="587"/>
    <cellStyle name="Calculation 3 4" xfId="588"/>
    <cellStyle name="Calculation 3 4 2" xfId="589"/>
    <cellStyle name="Calculation 3 5" xfId="590"/>
    <cellStyle name="Calculation 3 5 2" xfId="591"/>
    <cellStyle name="Calculation 3 6" xfId="592"/>
    <cellStyle name="Calculation 3 6 2" xfId="593"/>
    <cellStyle name="Calculation 4" xfId="594"/>
    <cellStyle name="Calculation 4 2" xfId="595"/>
    <cellStyle name="Calculation 4 2 2" xfId="596"/>
    <cellStyle name="Calculation 4 2 2 2" xfId="597"/>
    <cellStyle name="Calculation 4 2 3" xfId="598"/>
    <cellStyle name="Calculation 4 2 3 2" xfId="599"/>
    <cellStyle name="Calculation 4 2 4" xfId="600"/>
    <cellStyle name="Calculation 4 2 4 2" xfId="601"/>
    <cellStyle name="Calculation 4 2 5" xfId="602"/>
    <cellStyle name="Calculation 4 2 5 2" xfId="603"/>
    <cellStyle name="Calculation 4 3" xfId="604"/>
    <cellStyle name="Calculation 4 3 2" xfId="605"/>
    <cellStyle name="Calculation 4 4" xfId="606"/>
    <cellStyle name="Calculation 4 4 2" xfId="607"/>
    <cellStyle name="Calculation 4 5" xfId="608"/>
    <cellStyle name="Calculation 4 5 2" xfId="609"/>
    <cellStyle name="Calculation 4 6" xfId="610"/>
    <cellStyle name="Calculation 4 6 2" xfId="611"/>
    <cellStyle name="Calculation 5" xfId="612"/>
    <cellStyle name="Calculation 5 2" xfId="613"/>
    <cellStyle name="Calculation 5 2 2" xfId="614"/>
    <cellStyle name="Calculation 5 3" xfId="615"/>
    <cellStyle name="Calculation 5 3 2" xfId="616"/>
    <cellStyle name="Calculation 5 4" xfId="617"/>
    <cellStyle name="Calculation 5 4 2" xfId="618"/>
    <cellStyle name="Calculation 5 5" xfId="619"/>
    <cellStyle name="Calculation 5 5 2" xfId="620"/>
    <cellStyle name="Calculation 6" xfId="621"/>
    <cellStyle name="Calculation 6 2" xfId="622"/>
    <cellStyle name="Calculation 6 2 2" xfId="623"/>
    <cellStyle name="Calculation 6 3" xfId="624"/>
    <cellStyle name="Calculation 6 3 2" xfId="625"/>
    <cellStyle name="Calculation 6 4" xfId="626"/>
    <cellStyle name="Calculation 6 4 2" xfId="627"/>
    <cellStyle name="Calculation 6 5" xfId="628"/>
    <cellStyle name="Calculation 6 5 2" xfId="629"/>
    <cellStyle name="Calculation 7" xfId="630"/>
    <cellStyle name="Calculation 7 2" xfId="631"/>
    <cellStyle name="Calculation 7 2 2" xfId="632"/>
    <cellStyle name="Calculation 7 3" xfId="633"/>
    <cellStyle name="Calculation 7 3 2" xfId="634"/>
    <cellStyle name="Calculation 7 4" xfId="635"/>
    <cellStyle name="Calculation 7 4 2" xfId="636"/>
    <cellStyle name="Calculation 7 5" xfId="637"/>
    <cellStyle name="Calculation 7 5 2" xfId="638"/>
    <cellStyle name="Calculation 8" xfId="639"/>
    <cellStyle name="Calculation 8 2" xfId="640"/>
    <cellStyle name="Calculation 8 2 2" xfId="641"/>
    <cellStyle name="Calculation 8 3" xfId="642"/>
    <cellStyle name="Calculation 8 3 2" xfId="643"/>
    <cellStyle name="Calculation 8 4" xfId="644"/>
    <cellStyle name="Calculation 8 4 2" xfId="645"/>
    <cellStyle name="Calculation 8 5" xfId="646"/>
    <cellStyle name="Calculation 8 5 2" xfId="647"/>
    <cellStyle name="Calculation 9" xfId="648"/>
    <cellStyle name="Calculation 9 2" xfId="649"/>
    <cellStyle name="Calculation 9 2 2" xfId="650"/>
    <cellStyle name="Calculation 9 3" xfId="651"/>
    <cellStyle name="Calculation 9 3 2" xfId="652"/>
    <cellStyle name="Calculation 9 4" xfId="653"/>
    <cellStyle name="Calculation 9 4 2" xfId="654"/>
    <cellStyle name="Calculation 9 5" xfId="655"/>
    <cellStyle name="Calculation 9 5 2" xfId="656"/>
    <cellStyle name="Centered Heading" xfId="657"/>
    <cellStyle name="Centered Heading 2" xfId="658"/>
    <cellStyle name="Check Cell 10" xfId="659"/>
    <cellStyle name="Check Cell 10 2" xfId="660"/>
    <cellStyle name="Check Cell 10 3" xfId="661"/>
    <cellStyle name="Check Cell 10 4" xfId="662"/>
    <cellStyle name="Check Cell 11" xfId="663"/>
    <cellStyle name="Check Cell 11 2" xfId="664"/>
    <cellStyle name="Check Cell 11 3" xfId="665"/>
    <cellStyle name="Check Cell 11 4" xfId="666"/>
    <cellStyle name="Check Cell 12" xfId="667"/>
    <cellStyle name="Check Cell 12 2" xfId="668"/>
    <cellStyle name="Check Cell 12 3" xfId="669"/>
    <cellStyle name="Check Cell 12 4" xfId="670"/>
    <cellStyle name="Check Cell 13" xfId="671"/>
    <cellStyle name="Check Cell 13 2" xfId="672"/>
    <cellStyle name="Check Cell 13 3" xfId="673"/>
    <cellStyle name="Check Cell 13 4" xfId="674"/>
    <cellStyle name="Check Cell 14" xfId="675"/>
    <cellStyle name="Check Cell 14 2" xfId="676"/>
    <cellStyle name="Check Cell 14 3" xfId="677"/>
    <cellStyle name="Check Cell 14 4" xfId="678"/>
    <cellStyle name="Check Cell 15" xfId="679"/>
    <cellStyle name="Check Cell 16" xfId="680"/>
    <cellStyle name="Check Cell 16 2" xfId="681"/>
    <cellStyle name="Check Cell 16 3" xfId="682"/>
    <cellStyle name="Check Cell 16 4" xfId="683"/>
    <cellStyle name="Check Cell 2" xfId="684"/>
    <cellStyle name="Check Cell 2 2" xfId="685"/>
    <cellStyle name="Check Cell 2 2 2" xfId="686"/>
    <cellStyle name="Check Cell 2 2 3" xfId="687"/>
    <cellStyle name="Check Cell 2 2 4" xfId="688"/>
    <cellStyle name="Check Cell 2 3" xfId="689"/>
    <cellStyle name="Check Cell 2 4" xfId="690"/>
    <cellStyle name="Check Cell 2 5" xfId="691"/>
    <cellStyle name="Check Cell 3" xfId="692"/>
    <cellStyle name="Check Cell 3 2" xfId="693"/>
    <cellStyle name="Check Cell 3 2 2" xfId="694"/>
    <cellStyle name="Check Cell 3 2 3" xfId="695"/>
    <cellStyle name="Check Cell 3 2 4" xfId="696"/>
    <cellStyle name="Check Cell 3 3" xfId="697"/>
    <cellStyle name="Check Cell 3 4" xfId="698"/>
    <cellStyle name="Check Cell 3 5" xfId="699"/>
    <cellStyle name="Check Cell 4" xfId="700"/>
    <cellStyle name="Check Cell 4 2" xfId="701"/>
    <cellStyle name="Check Cell 4 2 2" xfId="702"/>
    <cellStyle name="Check Cell 4 2 3" xfId="703"/>
    <cellStyle name="Check Cell 4 2 4" xfId="704"/>
    <cellStyle name="Check Cell 4 3" xfId="705"/>
    <cellStyle name="Check Cell 4 4" xfId="706"/>
    <cellStyle name="Check Cell 4 5" xfId="707"/>
    <cellStyle name="Check Cell 5" xfId="708"/>
    <cellStyle name="Check Cell 5 2" xfId="709"/>
    <cellStyle name="Check Cell 5 3" xfId="710"/>
    <cellStyle name="Check Cell 5 4" xfId="711"/>
    <cellStyle name="Check Cell 6" xfId="712"/>
    <cellStyle name="Check Cell 6 2" xfId="713"/>
    <cellStyle name="Check Cell 6 3" xfId="714"/>
    <cellStyle name="Check Cell 6 4" xfId="715"/>
    <cellStyle name="Check Cell 7" xfId="716"/>
    <cellStyle name="Check Cell 7 2" xfId="717"/>
    <cellStyle name="Check Cell 7 3" xfId="718"/>
    <cellStyle name="Check Cell 7 4" xfId="719"/>
    <cellStyle name="Check Cell 8" xfId="720"/>
    <cellStyle name="Check Cell 8 2" xfId="721"/>
    <cellStyle name="Check Cell 8 3" xfId="722"/>
    <cellStyle name="Check Cell 8 4" xfId="723"/>
    <cellStyle name="Check Cell 9" xfId="724"/>
    <cellStyle name="Check Cell 9 2" xfId="725"/>
    <cellStyle name="Check Cell 9 3" xfId="726"/>
    <cellStyle name="Check Cell 9 4" xfId="727"/>
    <cellStyle name="Column_Title" xfId="728"/>
    <cellStyle name="Comma" xfId="729" builtinId="3"/>
    <cellStyle name="Comma  - Style1" xfId="730"/>
    <cellStyle name="Comma  - Style1 2" xfId="731"/>
    <cellStyle name="Comma  - Style2" xfId="732"/>
    <cellStyle name="Comma  - Style2 2" xfId="733"/>
    <cellStyle name="Comma  - Style3" xfId="734"/>
    <cellStyle name="Comma  - Style3 2" xfId="735"/>
    <cellStyle name="Comma  - Style4" xfId="736"/>
    <cellStyle name="Comma  - Style4 2" xfId="737"/>
    <cellStyle name="Comma  - Style5" xfId="738"/>
    <cellStyle name="Comma  - Style5 2" xfId="739"/>
    <cellStyle name="Comma  - Style6" xfId="740"/>
    <cellStyle name="Comma  - Style6 2" xfId="741"/>
    <cellStyle name="Comma  - Style7" xfId="742"/>
    <cellStyle name="Comma  - Style7 2" xfId="743"/>
    <cellStyle name="Comma  - Style8" xfId="744"/>
    <cellStyle name="Comma  - Style8 2" xfId="745"/>
    <cellStyle name="Comma [00]" xfId="746"/>
    <cellStyle name="Comma 0" xfId="747"/>
    <cellStyle name="Comma 10" xfId="748"/>
    <cellStyle name="Comma 10 2" xfId="749"/>
    <cellStyle name="Comma 10 2 2" xfId="750"/>
    <cellStyle name="Comma 11" xfId="751"/>
    <cellStyle name="Comma 11 2" xfId="752"/>
    <cellStyle name="Comma 11 2 2" xfId="753"/>
    <cellStyle name="Comma 12" xfId="754"/>
    <cellStyle name="Comma 12 2" xfId="755"/>
    <cellStyle name="Comma 12 2 2" xfId="756"/>
    <cellStyle name="Comma 12 3" xfId="757"/>
    <cellStyle name="Comma 13" xfId="758"/>
    <cellStyle name="Comma 13 2" xfId="759"/>
    <cellStyle name="Comma 13 2 2" xfId="760"/>
    <cellStyle name="Comma 13 3" xfId="761"/>
    <cellStyle name="Comma 14" xfId="762"/>
    <cellStyle name="Comma 14 2" xfId="763"/>
    <cellStyle name="Comma 14 2 2" xfId="764"/>
    <cellStyle name="Comma 14 3" xfId="765"/>
    <cellStyle name="Comma 15" xfId="766"/>
    <cellStyle name="Comma 15 2" xfId="767"/>
    <cellStyle name="Comma 15 2 2" xfId="768"/>
    <cellStyle name="Comma 15 3" xfId="769"/>
    <cellStyle name="Comma 16" xfId="770"/>
    <cellStyle name="Comma 16 2" xfId="771"/>
    <cellStyle name="Comma 16 2 2" xfId="772"/>
    <cellStyle name="Comma 16 3" xfId="773"/>
    <cellStyle name="Comma 17" xfId="774"/>
    <cellStyle name="Comma 17 2" xfId="775"/>
    <cellStyle name="Comma 17 2 2" xfId="776"/>
    <cellStyle name="Comma 17 3" xfId="777"/>
    <cellStyle name="Comma 18" xfId="778"/>
    <cellStyle name="Comma 18 2" xfId="779"/>
    <cellStyle name="Comma 18 2 2" xfId="780"/>
    <cellStyle name="Comma 18 3" xfId="781"/>
    <cellStyle name="Comma 19" xfId="782"/>
    <cellStyle name="Comma 19 2" xfId="783"/>
    <cellStyle name="Comma 2" xfId="784"/>
    <cellStyle name="Comma 2 10" xfId="785"/>
    <cellStyle name="Comma 2 10 2" xfId="786"/>
    <cellStyle name="Comma 2 10 2 2" xfId="787"/>
    <cellStyle name="Comma 2 10 3" xfId="788"/>
    <cellStyle name="Comma 2 11" xfId="789"/>
    <cellStyle name="Comma 2 11 2" xfId="790"/>
    <cellStyle name="Comma 2 11 2 2" xfId="791"/>
    <cellStyle name="Comma 2 11 3" xfId="792"/>
    <cellStyle name="Comma 2 12" xfId="793"/>
    <cellStyle name="Comma 2 12 2" xfId="794"/>
    <cellStyle name="Comma 2 12 2 2" xfId="795"/>
    <cellStyle name="Comma 2 12 3" xfId="796"/>
    <cellStyle name="Comma 2 13" xfId="797"/>
    <cellStyle name="Comma 2 13 2" xfId="798"/>
    <cellStyle name="Comma 2 13 2 2" xfId="799"/>
    <cellStyle name="Comma 2 13 3" xfId="800"/>
    <cellStyle name="Comma 2 14" xfId="801"/>
    <cellStyle name="Comma 2 14 2" xfId="802"/>
    <cellStyle name="Comma 2 15" xfId="803"/>
    <cellStyle name="Comma 2 15 2" xfId="804"/>
    <cellStyle name="Comma 2 15 2 2" xfId="805"/>
    <cellStyle name="Comma 2 16" xfId="806"/>
    <cellStyle name="Comma 2 16 2" xfId="807"/>
    <cellStyle name="Comma 2 16 2 2" xfId="808"/>
    <cellStyle name="Comma 2 16 3" xfId="809"/>
    <cellStyle name="Comma 2 17" xfId="810"/>
    <cellStyle name="Comma 2 17 2" xfId="811"/>
    <cellStyle name="Comma 2 18" xfId="812"/>
    <cellStyle name="Comma 2 18 2" xfId="813"/>
    <cellStyle name="Comma 2 19" xfId="814"/>
    <cellStyle name="Comma 2 19 2" xfId="815"/>
    <cellStyle name="Comma 2 2" xfId="816"/>
    <cellStyle name="Comma 2 2 2" xfId="817"/>
    <cellStyle name="Comma 2 2 2 2" xfId="818"/>
    <cellStyle name="Comma 2 2 2 2 2" xfId="819"/>
    <cellStyle name="Comma 2 2 2 3" xfId="820"/>
    <cellStyle name="Comma 2 2 3" xfId="821"/>
    <cellStyle name="Comma 2 2 3 2" xfId="822"/>
    <cellStyle name="Comma 2 2 4" xfId="823"/>
    <cellStyle name="Comma 2 2 4 2" xfId="824"/>
    <cellStyle name="Comma 2 2 5" xfId="825"/>
    <cellStyle name="Comma 2 2 5 2" xfId="826"/>
    <cellStyle name="Comma 2 20" xfId="827"/>
    <cellStyle name="Comma 2 20 2" xfId="828"/>
    <cellStyle name="Comma 2 21" xfId="829"/>
    <cellStyle name="Comma 2 21 2" xfId="830"/>
    <cellStyle name="Comma 2 22" xfId="831"/>
    <cellStyle name="Comma 2 22 2" xfId="832"/>
    <cellStyle name="Comma 2 23" xfId="833"/>
    <cellStyle name="Comma 2 23 2" xfId="834"/>
    <cellStyle name="Comma 2 24" xfId="835"/>
    <cellStyle name="Comma 2 24 2" xfId="836"/>
    <cellStyle name="Comma 2 25" xfId="837"/>
    <cellStyle name="Comma 2 25 2" xfId="838"/>
    <cellStyle name="Comma 2 26" xfId="839"/>
    <cellStyle name="Comma 2 26 2" xfId="840"/>
    <cellStyle name="Comma 2 27" xfId="841"/>
    <cellStyle name="Comma 2 27 2" xfId="842"/>
    <cellStyle name="Comma 2 28" xfId="843"/>
    <cellStyle name="Comma 2 28 2" xfId="844"/>
    <cellStyle name="Comma 2 29" xfId="845"/>
    <cellStyle name="Comma 2 3" xfId="846"/>
    <cellStyle name="Comma 2 3 2" xfId="847"/>
    <cellStyle name="Comma 2 3 2 2" xfId="848"/>
    <cellStyle name="Comma 2 3 3" xfId="849"/>
    <cellStyle name="Comma 2 3 3 2" xfId="850"/>
    <cellStyle name="Comma 2 3 3 3" xfId="851"/>
    <cellStyle name="Comma 2 4" xfId="852"/>
    <cellStyle name="Comma 2 4 2" xfId="853"/>
    <cellStyle name="Comma 2 4 2 2" xfId="854"/>
    <cellStyle name="Comma 2 4 3" xfId="855"/>
    <cellStyle name="Comma 2 5" xfId="856"/>
    <cellStyle name="Comma 2 5 2" xfId="857"/>
    <cellStyle name="Comma 2 5 2 2" xfId="858"/>
    <cellStyle name="Comma 2 5 3" xfId="859"/>
    <cellStyle name="Comma 2 6" xfId="860"/>
    <cellStyle name="Comma 2 6 2" xfId="861"/>
    <cellStyle name="Comma 2 6 2 2" xfId="862"/>
    <cellStyle name="Comma 2 6 3" xfId="863"/>
    <cellStyle name="Comma 2 7" xfId="864"/>
    <cellStyle name="Comma 2 7 2" xfId="865"/>
    <cellStyle name="Comma 2 7 2 2" xfId="866"/>
    <cellStyle name="Comma 2 7 3" xfId="867"/>
    <cellStyle name="Comma 2 8" xfId="868"/>
    <cellStyle name="Comma 2 8 2" xfId="869"/>
    <cellStyle name="Comma 2 8 2 2" xfId="870"/>
    <cellStyle name="Comma 2 8 3" xfId="871"/>
    <cellStyle name="Comma 2 9" xfId="872"/>
    <cellStyle name="Comma 2 9 2" xfId="873"/>
    <cellStyle name="Comma 2 9 2 2" xfId="874"/>
    <cellStyle name="Comma 2 9 3" xfId="875"/>
    <cellStyle name="Comma 20" xfId="876"/>
    <cellStyle name="Comma 20 2" xfId="877"/>
    <cellStyle name="Comma 21" xfId="878"/>
    <cellStyle name="Comma 21 2" xfId="879"/>
    <cellStyle name="Comma 22" xfId="880"/>
    <cellStyle name="Comma 22 2" xfId="881"/>
    <cellStyle name="Comma 23" xfId="882"/>
    <cellStyle name="Comma 23 2" xfId="883"/>
    <cellStyle name="Comma 24" xfId="884"/>
    <cellStyle name="Comma 24 2" xfId="885"/>
    <cellStyle name="Comma 25" xfId="886"/>
    <cellStyle name="Comma 25 2" xfId="887"/>
    <cellStyle name="Comma 26" xfId="888"/>
    <cellStyle name="Comma 26 2" xfId="889"/>
    <cellStyle name="Comma 27" xfId="890"/>
    <cellStyle name="Comma 27 2" xfId="891"/>
    <cellStyle name="Comma 28" xfId="892"/>
    <cellStyle name="Comma 29" xfId="893"/>
    <cellStyle name="Comma 3" xfId="894"/>
    <cellStyle name="Comma 3 10" xfId="895"/>
    <cellStyle name="Comma 3 10 2" xfId="896"/>
    <cellStyle name="Comma 3 11" xfId="897"/>
    <cellStyle name="Comma 3 11 2" xfId="898"/>
    <cellStyle name="Comma 3 12" xfId="899"/>
    <cellStyle name="Comma 3 12 2" xfId="900"/>
    <cellStyle name="Comma 3 13" xfId="901"/>
    <cellStyle name="Comma 3 13 2" xfId="902"/>
    <cellStyle name="Comma 3 14" xfId="903"/>
    <cellStyle name="Comma 3 14 2" xfId="904"/>
    <cellStyle name="Comma 3 15" xfId="905"/>
    <cellStyle name="Comma 3 15 2" xfId="906"/>
    <cellStyle name="Comma 3 16" xfId="907"/>
    <cellStyle name="Comma 3 16 2" xfId="908"/>
    <cellStyle name="Comma 3 17" xfId="909"/>
    <cellStyle name="Comma 3 17 2" xfId="910"/>
    <cellStyle name="Comma 3 18" xfId="911"/>
    <cellStyle name="Comma 3 18 2" xfId="912"/>
    <cellStyle name="Comma 3 19" xfId="913"/>
    <cellStyle name="Comma 3 19 2" xfId="914"/>
    <cellStyle name="Comma 3 2" xfId="915"/>
    <cellStyle name="Comma 3 2 2" xfId="916"/>
    <cellStyle name="Comma 3 2 3" xfId="917"/>
    <cellStyle name="Comma 3 2 4" xfId="918"/>
    <cellStyle name="Comma 3 20" xfId="919"/>
    <cellStyle name="Comma 3 20 2" xfId="920"/>
    <cellStyle name="Comma 3 21" xfId="921"/>
    <cellStyle name="Comma 3 21 2" xfId="922"/>
    <cellStyle name="Comma 3 22" xfId="923"/>
    <cellStyle name="Comma 3 22 2" xfId="924"/>
    <cellStyle name="Comma 3 23" xfId="925"/>
    <cellStyle name="Comma 3 23 2" xfId="926"/>
    <cellStyle name="Comma 3 24" xfId="927"/>
    <cellStyle name="Comma 3 24 2" xfId="928"/>
    <cellStyle name="Comma 3 25" xfId="929"/>
    <cellStyle name="Comma 3 25 2" xfId="930"/>
    <cellStyle name="Comma 3 26" xfId="931"/>
    <cellStyle name="Comma 3 26 2" xfId="932"/>
    <cellStyle name="Comma 3 27" xfId="933"/>
    <cellStyle name="Comma 3 27 2" xfId="934"/>
    <cellStyle name="Comma 3 28" xfId="935"/>
    <cellStyle name="Comma 3 28 2" xfId="936"/>
    <cellStyle name="Comma 3 29" xfId="937"/>
    <cellStyle name="Comma 3 29 2" xfId="938"/>
    <cellStyle name="Comma 3 3" xfId="939"/>
    <cellStyle name="Comma 3 3 2" xfId="940"/>
    <cellStyle name="Comma 3 3 2 2" xfId="941"/>
    <cellStyle name="Comma 3 30" xfId="942"/>
    <cellStyle name="Comma 3 30 2" xfId="943"/>
    <cellStyle name="Comma 3 31" xfId="944"/>
    <cellStyle name="Comma 3 31 2" xfId="945"/>
    <cellStyle name="Comma 3 32" xfId="946"/>
    <cellStyle name="Comma 3 32 2" xfId="947"/>
    <cellStyle name="Comma 3 33" xfId="948"/>
    <cellStyle name="Comma 3 33 2" xfId="949"/>
    <cellStyle name="Comma 3 34" xfId="950"/>
    <cellStyle name="Comma 3 34 2" xfId="951"/>
    <cellStyle name="Comma 3 35" xfId="952"/>
    <cellStyle name="Comma 3 35 2" xfId="953"/>
    <cellStyle name="Comma 3 36" xfId="954"/>
    <cellStyle name="Comma 3 36 2" xfId="955"/>
    <cellStyle name="Comma 3 37" xfId="956"/>
    <cellStyle name="Comma 3 37 2" xfId="957"/>
    <cellStyle name="Comma 3 38" xfId="958"/>
    <cellStyle name="Comma 3 38 2" xfId="959"/>
    <cellStyle name="Comma 3 39" xfId="960"/>
    <cellStyle name="Comma 3 39 2" xfId="961"/>
    <cellStyle name="Comma 3 4" xfId="962"/>
    <cellStyle name="Comma 3 4 2" xfId="963"/>
    <cellStyle name="Comma 3 40" xfId="964"/>
    <cellStyle name="Comma 3 40 2" xfId="965"/>
    <cellStyle name="Comma 3 41" xfId="966"/>
    <cellStyle name="Comma 3 41 2" xfId="967"/>
    <cellStyle name="Comma 3 42" xfId="968"/>
    <cellStyle name="Comma 3 42 2" xfId="969"/>
    <cellStyle name="Comma 3 43" xfId="970"/>
    <cellStyle name="Comma 3 43 2" xfId="971"/>
    <cellStyle name="Comma 3 44" xfId="972"/>
    <cellStyle name="Comma 3 44 2" xfId="973"/>
    <cellStyle name="Comma 3 45" xfId="974"/>
    <cellStyle name="Comma 3 45 2" xfId="975"/>
    <cellStyle name="Comma 3 46" xfId="976"/>
    <cellStyle name="Comma 3 46 2" xfId="977"/>
    <cellStyle name="Comma 3 47" xfId="978"/>
    <cellStyle name="Comma 3 47 2" xfId="979"/>
    <cellStyle name="Comma 3 48" xfId="980"/>
    <cellStyle name="Comma 3 48 2" xfId="981"/>
    <cellStyle name="Comma 3 49" xfId="982"/>
    <cellStyle name="Comma 3 49 2" xfId="983"/>
    <cellStyle name="Comma 3 5" xfId="984"/>
    <cellStyle name="Comma 3 5 2" xfId="985"/>
    <cellStyle name="Comma 3 50" xfId="986"/>
    <cellStyle name="Comma 3 50 2" xfId="987"/>
    <cellStyle name="Comma 3 51" xfId="988"/>
    <cellStyle name="Comma 3 51 2" xfId="989"/>
    <cellStyle name="Comma 3 52" xfId="990"/>
    <cellStyle name="Comma 3 52 2" xfId="991"/>
    <cellStyle name="Comma 3 53" xfId="992"/>
    <cellStyle name="Comma 3 53 2" xfId="993"/>
    <cellStyle name="Comma 3 53 2 2" xfId="994"/>
    <cellStyle name="Comma 3 53 3" xfId="995"/>
    <cellStyle name="Comma 3 54" xfId="996"/>
    <cellStyle name="Comma 3 54 2" xfId="997"/>
    <cellStyle name="Comma 3 55" xfId="998"/>
    <cellStyle name="Comma 3 55 2" xfId="999"/>
    <cellStyle name="Comma 3 56" xfId="1000"/>
    <cellStyle name="Comma 3 56 2" xfId="1001"/>
    <cellStyle name="Comma 3 57" xfId="1002"/>
    <cellStyle name="Comma 3 6" xfId="1003"/>
    <cellStyle name="Comma 3 6 2" xfId="1004"/>
    <cellStyle name="Comma 3 7" xfId="1005"/>
    <cellStyle name="Comma 3 7 2" xfId="1006"/>
    <cellStyle name="Comma 3 8" xfId="1007"/>
    <cellStyle name="Comma 3 8 2" xfId="1008"/>
    <cellStyle name="Comma 3 9" xfId="1009"/>
    <cellStyle name="Comma 3 9 2" xfId="1010"/>
    <cellStyle name="Comma 30" xfId="2755"/>
    <cellStyle name="Comma 31" xfId="1011"/>
    <cellStyle name="Comma 32" xfId="1012"/>
    <cellStyle name="Comma 4" xfId="1013"/>
    <cellStyle name="Comma 4 2" xfId="1014"/>
    <cellStyle name="Comma 4 2 2" xfId="1015"/>
    <cellStyle name="Comma 4 2 2 2" xfId="1016"/>
    <cellStyle name="Comma 4 2 3" xfId="1017"/>
    <cellStyle name="Comma 4 2 4" xfId="1018"/>
    <cellStyle name="Comma 4 3" xfId="1019"/>
    <cellStyle name="Comma 4 3 2" xfId="1020"/>
    <cellStyle name="Comma 4 3 3" xfId="1021"/>
    <cellStyle name="Comma 4 4" xfId="1022"/>
    <cellStyle name="Comma 4 4 2" xfId="1023"/>
    <cellStyle name="Comma 4 5" xfId="1024"/>
    <cellStyle name="Comma 4 6" xfId="1025"/>
    <cellStyle name="Comma 5" xfId="1026"/>
    <cellStyle name="Comma 5 2" xfId="1027"/>
    <cellStyle name="Comma 5 2 2" xfId="1028"/>
    <cellStyle name="Comma 5 2 2 2" xfId="1029"/>
    <cellStyle name="Comma 5 2 3" xfId="1030"/>
    <cellStyle name="Comma 5 2 4" xfId="1031"/>
    <cellStyle name="Comma 5 3" xfId="1032"/>
    <cellStyle name="Comma 5 3 2" xfId="1033"/>
    <cellStyle name="Comma 5 3 3" xfId="1034"/>
    <cellStyle name="Comma 5 4" xfId="1035"/>
    <cellStyle name="Comma 5 4 2" xfId="1036"/>
    <cellStyle name="Comma 5 4 2 2" xfId="1037"/>
    <cellStyle name="Comma 5 4 3" xfId="1038"/>
    <cellStyle name="Comma 5 5" xfId="1039"/>
    <cellStyle name="Comma 6" xfId="1040"/>
    <cellStyle name="Comma 6 2" xfId="1041"/>
    <cellStyle name="Comma 6 2 2" xfId="1042"/>
    <cellStyle name="Comma 6 2 2 2" xfId="1043"/>
    <cellStyle name="Comma 6 2 2 2 2" xfId="1044"/>
    <cellStyle name="Comma 6 2 2 3" xfId="1045"/>
    <cellStyle name="Comma 6 2 3" xfId="1046"/>
    <cellStyle name="Comma 6 2 4" xfId="1047"/>
    <cellStyle name="Comma 6 3" xfId="1048"/>
    <cellStyle name="Comma 6 3 2" xfId="1049"/>
    <cellStyle name="Comma 6 3 2 2" xfId="1050"/>
    <cellStyle name="Comma 6 3 3" xfId="1051"/>
    <cellStyle name="Comma 6 4" xfId="1052"/>
    <cellStyle name="Comma 6 4 2" xfId="1053"/>
    <cellStyle name="Comma 6 5" xfId="1054"/>
    <cellStyle name="Comma 6 5 2" xfId="1055"/>
    <cellStyle name="Comma 6 6" xfId="1056"/>
    <cellStyle name="Comma 7" xfId="1057"/>
    <cellStyle name="Comma 7 2" xfId="1058"/>
    <cellStyle name="Comma 7 2 2" xfId="1059"/>
    <cellStyle name="Comma 7 2 2 2" xfId="1060"/>
    <cellStyle name="Comma 7 2 3" xfId="1061"/>
    <cellStyle name="Comma 7 2 3 2" xfId="1062"/>
    <cellStyle name="Comma 7 2 4" xfId="1063"/>
    <cellStyle name="Comma 7 3" xfId="1064"/>
    <cellStyle name="Comma 7 4" xfId="1065"/>
    <cellStyle name="Comma 7 4 2" xfId="1066"/>
    <cellStyle name="Comma 7 5" xfId="1067"/>
    <cellStyle name="Comma 8" xfId="1068"/>
    <cellStyle name="Comma 8 2" xfId="1069"/>
    <cellStyle name="Comma 8 2 2" xfId="1070"/>
    <cellStyle name="Comma 8 2 2 2" xfId="1071"/>
    <cellStyle name="Comma 8 3" xfId="1072"/>
    <cellStyle name="Comma 8 3 2" xfId="1073"/>
    <cellStyle name="Comma 9" xfId="1074"/>
    <cellStyle name="Comma 9 2" xfId="1075"/>
    <cellStyle name="Comma 9 2 2" xfId="1076"/>
    <cellStyle name="Comma 9 3" xfId="1077"/>
    <cellStyle name="Comma 9 3 2" xfId="1078"/>
    <cellStyle name="Comma0" xfId="1079"/>
    <cellStyle name="Comma0 - Style4" xfId="1080"/>
    <cellStyle name="Comma0 - Style5" xfId="1081"/>
    <cellStyle name="Comma0 10" xfId="1082"/>
    <cellStyle name="Comma0 11" xfId="1083"/>
    <cellStyle name="Comma0 12" xfId="1084"/>
    <cellStyle name="Comma0 2" xfId="1085"/>
    <cellStyle name="Comma0 2 2" xfId="1086"/>
    <cellStyle name="Comma0 2 2 2" xfId="1087"/>
    <cellStyle name="Comma0 2 3" xfId="1088"/>
    <cellStyle name="Comma0 2 3 2" xfId="1089"/>
    <cellStyle name="Comma0 2 4" xfId="1090"/>
    <cellStyle name="Comma0 3" xfId="1091"/>
    <cellStyle name="Comma0 3 2" xfId="1092"/>
    <cellStyle name="Comma0 3 2 2" xfId="1093"/>
    <cellStyle name="Comma0 3 3" xfId="1094"/>
    <cellStyle name="Comma0 4" xfId="1095"/>
    <cellStyle name="Comma0 4 2" xfId="1096"/>
    <cellStyle name="Comma0 5" xfId="1097"/>
    <cellStyle name="Comma0 5 2" xfId="1098"/>
    <cellStyle name="Comma0 6" xfId="1099"/>
    <cellStyle name="Comma0 6 2" xfId="1100"/>
    <cellStyle name="Comma0 7" xfId="1101"/>
    <cellStyle name="Comma0 7 2" xfId="1102"/>
    <cellStyle name="Comma0 8" xfId="1103"/>
    <cellStyle name="Comma0 8 2" xfId="1104"/>
    <cellStyle name="Comma0 9" xfId="1105"/>
    <cellStyle name="Comma1 - Style1" xfId="1106"/>
    <cellStyle name="Copied" xfId="1107"/>
    <cellStyle name="Curren - Style1" xfId="1108"/>
    <cellStyle name="Curren - Style5" xfId="1109"/>
    <cellStyle name="Currency" xfId="1110" builtinId="4"/>
    <cellStyle name="Currency [0] 2" xfId="1111"/>
    <cellStyle name="Currency [0] 2 2" xfId="1112"/>
    <cellStyle name="Currency [00]" xfId="1113"/>
    <cellStyle name="Currency 0" xfId="1114"/>
    <cellStyle name="Currency 10" xfId="1115"/>
    <cellStyle name="Currency 2" xfId="1116"/>
    <cellStyle name="Currency 2 10" xfId="1117"/>
    <cellStyle name="Currency 2 10 2" xfId="1118"/>
    <cellStyle name="Currency 2 2" xfId="1119"/>
    <cellStyle name="Currency 2 2 2" xfId="1120"/>
    <cellStyle name="Currency 2 2 2 2" xfId="1121"/>
    <cellStyle name="Currency 2 2 2 2 2" xfId="1122"/>
    <cellStyle name="Currency 2 2 3" xfId="1123"/>
    <cellStyle name="Currency 2 2 3 2" xfId="1124"/>
    <cellStyle name="Currency 2 2 3 2 2" xfId="1125"/>
    <cellStyle name="Currency 2 2 3 3" xfId="1126"/>
    <cellStyle name="Currency 2 2 4" xfId="1127"/>
    <cellStyle name="Currency 2 2 4 2" xfId="1128"/>
    <cellStyle name="Currency 2 2 4 2 2" xfId="1129"/>
    <cellStyle name="Currency 2 2 5" xfId="1130"/>
    <cellStyle name="Currency 2 2 5 2" xfId="1131"/>
    <cellStyle name="Currency 2 2 6" xfId="1132"/>
    <cellStyle name="Currency 2 2 7" xfId="1133"/>
    <cellStyle name="Currency 2 3" xfId="1134"/>
    <cellStyle name="Currency 2 3 2" xfId="1135"/>
    <cellStyle name="Currency 2 3 3" xfId="1136"/>
    <cellStyle name="Currency 2 4" xfId="1137"/>
    <cellStyle name="Currency 2 4 2" xfId="1138"/>
    <cellStyle name="Currency 2 4 2 2" xfId="1139"/>
    <cellStyle name="Currency 2 4 3" xfId="1140"/>
    <cellStyle name="Currency 2 4 4" xfId="1141"/>
    <cellStyle name="Currency 2 5" xfId="1142"/>
    <cellStyle name="Currency 2 5 2" xfId="1143"/>
    <cellStyle name="Currency 2 6" xfId="1144"/>
    <cellStyle name="Currency 2 6 2" xfId="1145"/>
    <cellStyle name="Currency 2 7" xfId="1146"/>
    <cellStyle name="Currency 2 7 2" xfId="1147"/>
    <cellStyle name="Currency 2 8" xfId="1148"/>
    <cellStyle name="Currency 2 8 2" xfId="1149"/>
    <cellStyle name="Currency 2 9" xfId="1150"/>
    <cellStyle name="Currency 2 9 2" xfId="1151"/>
    <cellStyle name="Currency 3" xfId="1152"/>
    <cellStyle name="Currency 3 2" xfId="1153"/>
    <cellStyle name="Currency 3 2 2" xfId="1154"/>
    <cellStyle name="Currency 3 2 3" xfId="1155"/>
    <cellStyle name="Currency 3 3" xfId="1156"/>
    <cellStyle name="Currency 3 4" xfId="1157"/>
    <cellStyle name="Currency 3 4 2" xfId="1158"/>
    <cellStyle name="Currency 3 4 3" xfId="1159"/>
    <cellStyle name="Currency 3 5" xfId="1160"/>
    <cellStyle name="Currency 3 5 2" xfId="1161"/>
    <cellStyle name="Currency 3 6" xfId="1162"/>
    <cellStyle name="Currency 3 6 2" xfId="1163"/>
    <cellStyle name="Currency 3 7" xfId="1164"/>
    <cellStyle name="Currency 4" xfId="1165"/>
    <cellStyle name="Currency 4 2" xfId="1166"/>
    <cellStyle name="Currency 4 3" xfId="1167"/>
    <cellStyle name="Currency 4 4" xfId="1168"/>
    <cellStyle name="Currency 5" xfId="1169"/>
    <cellStyle name="Currency 5 2" xfId="1170"/>
    <cellStyle name="Currency 5 2 2" xfId="1171"/>
    <cellStyle name="Currency 5 3" xfId="1172"/>
    <cellStyle name="Currency 5 3 2" xfId="1173"/>
    <cellStyle name="Currency 5 4" xfId="1174"/>
    <cellStyle name="Currency 5 4 2" xfId="1175"/>
    <cellStyle name="Currency 5 5" xfId="1176"/>
    <cellStyle name="Currency 5 5 2" xfId="1177"/>
    <cellStyle name="Currency 5 6" xfId="1178"/>
    <cellStyle name="Currency 6" xfId="1179"/>
    <cellStyle name="Currency 6 2" xfId="1180"/>
    <cellStyle name="Currency 7" xfId="1181"/>
    <cellStyle name="Currency 7 2" xfId="1182"/>
    <cellStyle name="Currency 8" xfId="1183"/>
    <cellStyle name="Currency 8 2" xfId="1184"/>
    <cellStyle name="Currency 9" xfId="1185"/>
    <cellStyle name="currency no decimals" xfId="1186"/>
    <cellStyle name="Currency No Decimals 2" xfId="1187"/>
    <cellStyle name="Currency No Decimals 2 2" xfId="1188"/>
    <cellStyle name="Currency No Decimals 2 3" xfId="1189"/>
    <cellStyle name="Currency No Decimals 3" xfId="1190"/>
    <cellStyle name="Currency No Decimals 3 2" xfId="1191"/>
    <cellStyle name="Currency0" xfId="1192"/>
    <cellStyle name="Currency0 2" xfId="1193"/>
    <cellStyle name="Currency0 2 2" xfId="1194"/>
    <cellStyle name="Currency0 2 2 2" xfId="1195"/>
    <cellStyle name="Currency0 2 3" xfId="1196"/>
    <cellStyle name="Currency0 2 3 2" xfId="1197"/>
    <cellStyle name="Currency0 2 4" xfId="1198"/>
    <cellStyle name="Currency0 3" xfId="1199"/>
    <cellStyle name="Currency0 3 2" xfId="1200"/>
    <cellStyle name="Currency0 3 2 2" xfId="1201"/>
    <cellStyle name="Currency0 3 3" xfId="1202"/>
    <cellStyle name="Currency0 4" xfId="1203"/>
    <cellStyle name="Currency0 4 2" xfId="1204"/>
    <cellStyle name="Currency0 5" xfId="1205"/>
    <cellStyle name="Currency0 5 2" xfId="1206"/>
    <cellStyle name="Currency0 6" xfId="1207"/>
    <cellStyle name="Currency0 6 2" xfId="1208"/>
    <cellStyle name="Currency0 7" xfId="1209"/>
    <cellStyle name="Currency0 7 2" xfId="1210"/>
    <cellStyle name="Currency0 8" xfId="1211"/>
    <cellStyle name="Currency0 8 2" xfId="1212"/>
    <cellStyle name="Currency0 9" xfId="1213"/>
    <cellStyle name="Date" xfId="1214"/>
    <cellStyle name="Date - Style3" xfId="1215"/>
    <cellStyle name="Date - Style4" xfId="1216"/>
    <cellStyle name="Date 10" xfId="1217"/>
    <cellStyle name="Date 11" xfId="1218"/>
    <cellStyle name="Date 12" xfId="1219"/>
    <cellStyle name="Date 13" xfId="1220"/>
    <cellStyle name="Date 14" xfId="1221"/>
    <cellStyle name="Date 15" xfId="1222"/>
    <cellStyle name="Date 16" xfId="1223"/>
    <cellStyle name="Date 2" xfId="1224"/>
    <cellStyle name="Date 2 2" xfId="1225"/>
    <cellStyle name="Date 2 2 2" xfId="1226"/>
    <cellStyle name="Date 2 3" xfId="1227"/>
    <cellStyle name="Date 2 3 2" xfId="1228"/>
    <cellStyle name="Date 2 4" xfId="1229"/>
    <cellStyle name="Date 3" xfId="1230"/>
    <cellStyle name="Date 3 2" xfId="1231"/>
    <cellStyle name="Date 3 2 2" xfId="1232"/>
    <cellStyle name="Date 3 3" xfId="1233"/>
    <cellStyle name="Date 4" xfId="1234"/>
    <cellStyle name="Date 4 2" xfId="1235"/>
    <cellStyle name="Date 5" xfId="1236"/>
    <cellStyle name="Date 5 2" xfId="1237"/>
    <cellStyle name="Date 6" xfId="1238"/>
    <cellStyle name="Date 6 2" xfId="1239"/>
    <cellStyle name="Date 7" xfId="1240"/>
    <cellStyle name="Date 7 2" xfId="1241"/>
    <cellStyle name="Date 8" xfId="1242"/>
    <cellStyle name="Date 8 2" xfId="1243"/>
    <cellStyle name="Date 9" xfId="1244"/>
    <cellStyle name="Date Aligned" xfId="1245"/>
    <cellStyle name="Date Short" xfId="1246"/>
    <cellStyle name="Date Short 2" xfId="1247"/>
    <cellStyle name="DELTA" xfId="1248"/>
    <cellStyle name="DELTA 2" xfId="1249"/>
    <cellStyle name="DELTA 2 2" xfId="1250"/>
    <cellStyle name="DELTA 2 3" xfId="1251"/>
    <cellStyle name="DELTA 3" xfId="1252"/>
    <cellStyle name="DELTA 4" xfId="1253"/>
    <cellStyle name="Dezimal_AOP2003 baseline 12.8M - 0509026" xfId="1254"/>
    <cellStyle name="Dotted Line" xfId="1255"/>
    <cellStyle name="Emphasis 1" xfId="1256"/>
    <cellStyle name="Emphasis 2" xfId="1257"/>
    <cellStyle name="Emphasis 3" xfId="1258"/>
    <cellStyle name="Enter Currency (0)" xfId="1259"/>
    <cellStyle name="Enter Currency (2)" xfId="1260"/>
    <cellStyle name="Enter Units (0)" xfId="1261"/>
    <cellStyle name="Enter Units (1)" xfId="1262"/>
    <cellStyle name="Enter Units (2)" xfId="1263"/>
    <cellStyle name="Entered" xfId="1264"/>
    <cellStyle name="Euro" xfId="1265"/>
    <cellStyle name="Euro 2" xfId="1266"/>
    <cellStyle name="Euro 2 2" xfId="1267"/>
    <cellStyle name="Euro 3" xfId="1268"/>
    <cellStyle name="Euro 3 2" xfId="1269"/>
    <cellStyle name="Euro 4" xfId="1270"/>
    <cellStyle name="Euro 5" xfId="1271"/>
    <cellStyle name="Explanatory Text 10" xfId="1272"/>
    <cellStyle name="Explanatory Text 11" xfId="1273"/>
    <cellStyle name="Explanatory Text 12" xfId="1274"/>
    <cellStyle name="Explanatory Text 13" xfId="1275"/>
    <cellStyle name="Explanatory Text 14" xfId="1276"/>
    <cellStyle name="Explanatory Text 15" xfId="1277"/>
    <cellStyle name="Explanatory Text 16" xfId="1278"/>
    <cellStyle name="Explanatory Text 2" xfId="1279"/>
    <cellStyle name="Explanatory Text 2 2" xfId="1280"/>
    <cellStyle name="Explanatory Text 3" xfId="1281"/>
    <cellStyle name="Explanatory Text 3 2" xfId="1282"/>
    <cellStyle name="Explanatory Text 4" xfId="1283"/>
    <cellStyle name="Explanatory Text 4 2" xfId="1284"/>
    <cellStyle name="Explanatory Text 5" xfId="1285"/>
    <cellStyle name="Explanatory Text 6" xfId="1286"/>
    <cellStyle name="Explanatory Text 7" xfId="1287"/>
    <cellStyle name="Explanatory Text 8" xfId="1288"/>
    <cellStyle name="Explanatory Text 9" xfId="1289"/>
    <cellStyle name="F2" xfId="1290"/>
    <cellStyle name="F2 2" xfId="1291"/>
    <cellStyle name="F3" xfId="1292"/>
    <cellStyle name="F3 2" xfId="1293"/>
    <cellStyle name="F4" xfId="1294"/>
    <cellStyle name="F4 2" xfId="1295"/>
    <cellStyle name="F5" xfId="1296"/>
    <cellStyle name="F5 2" xfId="1297"/>
    <cellStyle name="F6" xfId="1298"/>
    <cellStyle name="F6 2" xfId="1299"/>
    <cellStyle name="F7" xfId="1300"/>
    <cellStyle name="F7 2" xfId="1301"/>
    <cellStyle name="F8" xfId="1302"/>
    <cellStyle name="F8 2" xfId="1303"/>
    <cellStyle name="Fixed" xfId="1304"/>
    <cellStyle name="Fixed 10" xfId="1305"/>
    <cellStyle name="Fixed 2" xfId="1306"/>
    <cellStyle name="Fixed 2 2" xfId="1307"/>
    <cellStyle name="Fixed 2 2 2" xfId="1308"/>
    <cellStyle name="Fixed 2 3" xfId="1309"/>
    <cellStyle name="Fixed 2 3 2" xfId="1310"/>
    <cellStyle name="Fixed 2 4" xfId="1311"/>
    <cellStyle name="Fixed 3" xfId="1312"/>
    <cellStyle name="Fixed 3 2" xfId="1313"/>
    <cellStyle name="Fixed 3 2 2" xfId="1314"/>
    <cellStyle name="Fixed 3 3" xfId="1315"/>
    <cellStyle name="Fixed 4" xfId="1316"/>
    <cellStyle name="Fixed 4 2" xfId="1317"/>
    <cellStyle name="Fixed 5" xfId="1318"/>
    <cellStyle name="Fixed 5 2" xfId="1319"/>
    <cellStyle name="Fixed 6" xfId="1320"/>
    <cellStyle name="Fixed 6 2" xfId="1321"/>
    <cellStyle name="Fixed 7" xfId="1322"/>
    <cellStyle name="Fixed 7 2" xfId="1323"/>
    <cellStyle name="Fixed 8" xfId="1324"/>
    <cellStyle name="Fixed 8 2" xfId="1325"/>
    <cellStyle name="Fixed 9" xfId="1326"/>
    <cellStyle name="Fixed 9 2" xfId="1327"/>
    <cellStyle name="Fixed3 - Style3" xfId="1328"/>
    <cellStyle name="Followed Hyperlink 2" xfId="1329"/>
    <cellStyle name="Followed Hyperlink 3" xfId="1330"/>
    <cellStyle name="Followed Hyperlink 4" xfId="1331"/>
    <cellStyle name="Footnote" xfId="1332"/>
    <cellStyle name="Good 10" xfId="1333"/>
    <cellStyle name="Good 11" xfId="1334"/>
    <cellStyle name="Good 12" xfId="1335"/>
    <cellStyle name="Good 13" xfId="1336"/>
    <cellStyle name="Good 14" xfId="1337"/>
    <cellStyle name="Good 15" xfId="1338"/>
    <cellStyle name="Good 16" xfId="1339"/>
    <cellStyle name="Good 2" xfId="1340"/>
    <cellStyle name="Good 2 2" xfId="1341"/>
    <cellStyle name="Good 3" xfId="1342"/>
    <cellStyle name="Good 3 2" xfId="1343"/>
    <cellStyle name="Good 4" xfId="1344"/>
    <cellStyle name="Good 4 2" xfId="1345"/>
    <cellStyle name="Good 5" xfId="1346"/>
    <cellStyle name="Good 6" xfId="1347"/>
    <cellStyle name="Good 7" xfId="1348"/>
    <cellStyle name="Good 8" xfId="1349"/>
    <cellStyle name="Good 9" xfId="1350"/>
    <cellStyle name="Grey" xfId="1351"/>
    <cellStyle name="Hard Percent" xfId="1352"/>
    <cellStyle name="Header" xfId="1353"/>
    <cellStyle name="Header1" xfId="1354"/>
    <cellStyle name="Header2" xfId="1355"/>
    <cellStyle name="Header2 2" xfId="1356"/>
    <cellStyle name="Heading 1 10" xfId="1357"/>
    <cellStyle name="Heading 1 11" xfId="1358"/>
    <cellStyle name="Heading 1 12" xfId="1359"/>
    <cellStyle name="Heading 1 13" xfId="1360"/>
    <cellStyle name="Heading 1 14" xfId="1361"/>
    <cellStyle name="Heading 1 15" xfId="1362"/>
    <cellStyle name="Heading 1 16" xfId="1363"/>
    <cellStyle name="Heading 1 2" xfId="1364"/>
    <cellStyle name="Heading 1 2 2" xfId="1365"/>
    <cellStyle name="Heading 1 2 2 2" xfId="1366"/>
    <cellStyle name="Heading 1 2 3" xfId="1367"/>
    <cellStyle name="Heading 1 2 3 2" xfId="1368"/>
    <cellStyle name="Heading 1 2 4" xfId="1369"/>
    <cellStyle name="Heading 1 2 4 2" xfId="1370"/>
    <cellStyle name="Heading 1 2 5" xfId="1371"/>
    <cellStyle name="Heading 1 3" xfId="1372"/>
    <cellStyle name="Heading 1 3 2" xfId="1373"/>
    <cellStyle name="Heading 1 4" xfId="1374"/>
    <cellStyle name="Heading 1 4 2" xfId="1375"/>
    <cellStyle name="Heading 1 4 3" xfId="1376"/>
    <cellStyle name="Heading 1 5" xfId="1377"/>
    <cellStyle name="Heading 1 6" xfId="1378"/>
    <cellStyle name="Heading 1 7" xfId="1379"/>
    <cellStyle name="Heading 1 8" xfId="1380"/>
    <cellStyle name="Heading 1 9" xfId="1381"/>
    <cellStyle name="Heading 2 10" xfId="1382"/>
    <cellStyle name="Heading 2 11" xfId="1383"/>
    <cellStyle name="Heading 2 12" xfId="1384"/>
    <cellStyle name="Heading 2 13" xfId="1385"/>
    <cellStyle name="Heading 2 14" xfId="1386"/>
    <cellStyle name="Heading 2 15" xfId="1387"/>
    <cellStyle name="Heading 2 16" xfId="1388"/>
    <cellStyle name="Heading 2 2" xfId="1389"/>
    <cellStyle name="Heading 2 2 2" xfId="1390"/>
    <cellStyle name="Heading 2 2 2 2" xfId="1391"/>
    <cellStyle name="Heading 2 2 3" xfId="1392"/>
    <cellStyle name="Heading 2 2 3 2" xfId="1393"/>
    <cellStyle name="Heading 2 2 4" xfId="1394"/>
    <cellStyle name="Heading 2 2 4 2" xfId="1395"/>
    <cellStyle name="Heading 2 2 5" xfId="1396"/>
    <cellStyle name="Heading 2 3" xfId="1397"/>
    <cellStyle name="Heading 2 3 2" xfId="1398"/>
    <cellStyle name="Heading 2 4" xfId="1399"/>
    <cellStyle name="Heading 2 4 2" xfId="1400"/>
    <cellStyle name="Heading 2 4 3" xfId="1401"/>
    <cellStyle name="Heading 2 5" xfId="1402"/>
    <cellStyle name="Heading 2 6" xfId="1403"/>
    <cellStyle name="Heading 2 7" xfId="1404"/>
    <cellStyle name="Heading 2 8" xfId="1405"/>
    <cellStyle name="Heading 2 9" xfId="1406"/>
    <cellStyle name="Heading 3 10" xfId="1407"/>
    <cellStyle name="Heading 3 11" xfId="1408"/>
    <cellStyle name="Heading 3 12" xfId="1409"/>
    <cellStyle name="Heading 3 13" xfId="1410"/>
    <cellStyle name="Heading 3 14" xfId="1411"/>
    <cellStyle name="Heading 3 15" xfId="1412"/>
    <cellStyle name="Heading 3 16" xfId="1413"/>
    <cellStyle name="Heading 3 2" xfId="1414"/>
    <cellStyle name="Heading 3 2 2" xfId="1415"/>
    <cellStyle name="Heading 3 3" xfId="1416"/>
    <cellStyle name="Heading 3 3 2" xfId="1417"/>
    <cellStyle name="Heading 3 4" xfId="1418"/>
    <cellStyle name="Heading 3 4 2" xfId="1419"/>
    <cellStyle name="Heading 3 5" xfId="1420"/>
    <cellStyle name="Heading 3 6" xfId="1421"/>
    <cellStyle name="Heading 3 7" xfId="1422"/>
    <cellStyle name="Heading 3 8" xfId="1423"/>
    <cellStyle name="Heading 3 9" xfId="1424"/>
    <cellStyle name="Heading 4 10" xfId="1425"/>
    <cellStyle name="Heading 4 11" xfId="1426"/>
    <cellStyle name="Heading 4 12" xfId="1427"/>
    <cellStyle name="Heading 4 13" xfId="1428"/>
    <cellStyle name="Heading 4 14" xfId="1429"/>
    <cellStyle name="Heading 4 15" xfId="1430"/>
    <cellStyle name="Heading 4 16" xfId="1431"/>
    <cellStyle name="Heading 4 2" xfId="1432"/>
    <cellStyle name="Heading 4 2 2" xfId="1433"/>
    <cellStyle name="Heading 4 3" xfId="1434"/>
    <cellStyle name="Heading 4 3 2" xfId="1435"/>
    <cellStyle name="Heading 4 4" xfId="1436"/>
    <cellStyle name="Heading 4 4 2" xfId="1437"/>
    <cellStyle name="Heading 4 5" xfId="1438"/>
    <cellStyle name="Heading 4 6" xfId="1439"/>
    <cellStyle name="Heading 4 7" xfId="1440"/>
    <cellStyle name="Heading 4 8" xfId="1441"/>
    <cellStyle name="Heading 4 9" xfId="1442"/>
    <cellStyle name="Heading No Underline" xfId="1443"/>
    <cellStyle name="Heading1" xfId="1444"/>
    <cellStyle name="Heading1 2" xfId="1445"/>
    <cellStyle name="Heading2" xfId="1446"/>
    <cellStyle name="Heading2 2" xfId="1447"/>
    <cellStyle name="HIGHLIGHT" xfId="1448"/>
    <cellStyle name="HIGHLIGHT 2" xfId="1449"/>
    <cellStyle name="HIGHLIGHT 3" xfId="1450"/>
    <cellStyle name="Hyperlink 2" xfId="1451"/>
    <cellStyle name="Hyperlink 2 2" xfId="1452"/>
    <cellStyle name="Hyperlink 2 3" xfId="1453"/>
    <cellStyle name="Hyperlink 3" xfId="1454"/>
    <cellStyle name="Hyperlink 3 2" xfId="1455"/>
    <cellStyle name="Hyperlink 3 3" xfId="1456"/>
    <cellStyle name="Hyperlink 4" xfId="1457"/>
    <cellStyle name="Hyperlink 4 2" xfId="1458"/>
    <cellStyle name="Input [yellow]" xfId="1459"/>
    <cellStyle name="Input [yellow] 2" xfId="1460"/>
    <cellStyle name="Input [yellow] 2 2" xfId="1461"/>
    <cellStyle name="Input [yellow] 3" xfId="1462"/>
    <cellStyle name="Input [yellow] 3 2" xfId="1463"/>
    <cellStyle name="Input [yellow] 4" xfId="1464"/>
    <cellStyle name="Input [yellow] 4 2" xfId="1465"/>
    <cellStyle name="Input [yellow] 5" xfId="1466"/>
    <cellStyle name="Input [yellow] 5 2" xfId="1467"/>
    <cellStyle name="Input [yellow] 6" xfId="1468"/>
    <cellStyle name="Input 10" xfId="1469"/>
    <cellStyle name="Input 10 2" xfId="1470"/>
    <cellStyle name="Input 10 2 2" xfId="1471"/>
    <cellStyle name="Input 10 3" xfId="1472"/>
    <cellStyle name="Input 10 3 2" xfId="1473"/>
    <cellStyle name="Input 10 4" xfId="1474"/>
    <cellStyle name="Input 10 4 2" xfId="1475"/>
    <cellStyle name="Input 10 5" xfId="1476"/>
    <cellStyle name="Input 10 5 2" xfId="1477"/>
    <cellStyle name="Input 11" xfId="1478"/>
    <cellStyle name="Input 11 2" xfId="1479"/>
    <cellStyle name="Input 11 2 2" xfId="1480"/>
    <cellStyle name="Input 11 3" xfId="1481"/>
    <cellStyle name="Input 11 3 2" xfId="1482"/>
    <cellStyle name="Input 11 4" xfId="1483"/>
    <cellStyle name="Input 11 4 2" xfId="1484"/>
    <cellStyle name="Input 11 5" xfId="1485"/>
    <cellStyle name="Input 11 5 2" xfId="1486"/>
    <cellStyle name="Input 12" xfId="1487"/>
    <cellStyle name="Input 12 2" xfId="1488"/>
    <cellStyle name="Input 12 2 2" xfId="1489"/>
    <cellStyle name="Input 12 3" xfId="1490"/>
    <cellStyle name="Input 12 3 2" xfId="1491"/>
    <cellStyle name="Input 12 4" xfId="1492"/>
    <cellStyle name="Input 12 4 2" xfId="1493"/>
    <cellStyle name="Input 12 5" xfId="1494"/>
    <cellStyle name="Input 12 5 2" xfId="1495"/>
    <cellStyle name="Input 13" xfId="1496"/>
    <cellStyle name="Input 13 2" xfId="1497"/>
    <cellStyle name="Input 13 2 2" xfId="1498"/>
    <cellStyle name="Input 13 3" xfId="1499"/>
    <cellStyle name="Input 13 3 2" xfId="1500"/>
    <cellStyle name="Input 13 4" xfId="1501"/>
    <cellStyle name="Input 13 4 2" xfId="1502"/>
    <cellStyle name="Input 13 5" xfId="1503"/>
    <cellStyle name="Input 13 5 2" xfId="1504"/>
    <cellStyle name="Input 14" xfId="1505"/>
    <cellStyle name="Input 14 2" xfId="1506"/>
    <cellStyle name="Input 14 2 2" xfId="1507"/>
    <cellStyle name="Input 14 3" xfId="1508"/>
    <cellStyle name="Input 14 3 2" xfId="1509"/>
    <cellStyle name="Input 14 4" xfId="1510"/>
    <cellStyle name="Input 14 4 2" xfId="1511"/>
    <cellStyle name="Input 14 5" xfId="1512"/>
    <cellStyle name="Input 14 5 2" xfId="1513"/>
    <cellStyle name="Input 15" xfId="1514"/>
    <cellStyle name="Input 16" xfId="1515"/>
    <cellStyle name="Input 16 2" xfId="1516"/>
    <cellStyle name="Input 16 2 2" xfId="1517"/>
    <cellStyle name="Input 16 3" xfId="1518"/>
    <cellStyle name="Input 16 3 2" xfId="1519"/>
    <cellStyle name="Input 16 4" xfId="1520"/>
    <cellStyle name="Input 16 4 2" xfId="1521"/>
    <cellStyle name="Input 16 5" xfId="1522"/>
    <cellStyle name="Input 16 5 2" xfId="1523"/>
    <cellStyle name="Input 2" xfId="1524"/>
    <cellStyle name="Input 2 2" xfId="1525"/>
    <cellStyle name="Input 2 2 2" xfId="1526"/>
    <cellStyle name="Input 2 2 2 2" xfId="1527"/>
    <cellStyle name="Input 2 2 3" xfId="1528"/>
    <cellStyle name="Input 2 2 3 2" xfId="1529"/>
    <cellStyle name="Input 2 2 4" xfId="1530"/>
    <cellStyle name="Input 2 2 4 2" xfId="1531"/>
    <cellStyle name="Input 2 2 5" xfId="1532"/>
    <cellStyle name="Input 2 2 5 2" xfId="1533"/>
    <cellStyle name="Input 2 3" xfId="1534"/>
    <cellStyle name="Input 2 3 2" xfId="1535"/>
    <cellStyle name="Input 2 4" xfId="1536"/>
    <cellStyle name="Input 2 4 2" xfId="1537"/>
    <cellStyle name="Input 2 5" xfId="1538"/>
    <cellStyle name="Input 2 5 2" xfId="1539"/>
    <cellStyle name="Input 2 6" xfId="1540"/>
    <cellStyle name="Input 2 6 2" xfId="1541"/>
    <cellStyle name="Input 3" xfId="1542"/>
    <cellStyle name="Input 3 2" xfId="1543"/>
    <cellStyle name="Input 3 2 2" xfId="1544"/>
    <cellStyle name="Input 3 2 2 2" xfId="1545"/>
    <cellStyle name="Input 3 2 3" xfId="1546"/>
    <cellStyle name="Input 3 2 3 2" xfId="1547"/>
    <cellStyle name="Input 3 2 4" xfId="1548"/>
    <cellStyle name="Input 3 2 4 2" xfId="1549"/>
    <cellStyle name="Input 3 2 5" xfId="1550"/>
    <cellStyle name="Input 3 2 5 2" xfId="1551"/>
    <cellStyle name="Input 3 3" xfId="1552"/>
    <cellStyle name="Input 3 3 2" xfId="1553"/>
    <cellStyle name="Input 3 4" xfId="1554"/>
    <cellStyle name="Input 3 4 2" xfId="1555"/>
    <cellStyle name="Input 3 5" xfId="1556"/>
    <cellStyle name="Input 3 5 2" xfId="1557"/>
    <cellStyle name="Input 3 6" xfId="1558"/>
    <cellStyle name="Input 3 6 2" xfId="1559"/>
    <cellStyle name="Input 4" xfId="1560"/>
    <cellStyle name="Input 4 2" xfId="1561"/>
    <cellStyle name="Input 4 2 2" xfId="1562"/>
    <cellStyle name="Input 4 2 2 2" xfId="1563"/>
    <cellStyle name="Input 4 2 3" xfId="1564"/>
    <cellStyle name="Input 4 2 3 2" xfId="1565"/>
    <cellStyle name="Input 4 2 4" xfId="1566"/>
    <cellStyle name="Input 4 2 4 2" xfId="1567"/>
    <cellStyle name="Input 4 2 5" xfId="1568"/>
    <cellStyle name="Input 4 2 5 2" xfId="1569"/>
    <cellStyle name="Input 4 3" xfId="1570"/>
    <cellStyle name="Input 4 3 2" xfId="1571"/>
    <cellStyle name="Input 4 4" xfId="1572"/>
    <cellStyle name="Input 4 4 2" xfId="1573"/>
    <cellStyle name="Input 4 5" xfId="1574"/>
    <cellStyle name="Input 4 5 2" xfId="1575"/>
    <cellStyle name="Input 4 6" xfId="1576"/>
    <cellStyle name="Input 4 6 2" xfId="1577"/>
    <cellStyle name="Input 5" xfId="1578"/>
    <cellStyle name="Input 5 2" xfId="1579"/>
    <cellStyle name="Input 5 2 2" xfId="1580"/>
    <cellStyle name="Input 5 3" xfId="1581"/>
    <cellStyle name="Input 5 3 2" xfId="1582"/>
    <cellStyle name="Input 5 4" xfId="1583"/>
    <cellStyle name="Input 5 4 2" xfId="1584"/>
    <cellStyle name="Input 5 5" xfId="1585"/>
    <cellStyle name="Input 5 5 2" xfId="1586"/>
    <cellStyle name="Input 6" xfId="1587"/>
    <cellStyle name="Input 6 2" xfId="1588"/>
    <cellStyle name="Input 6 2 2" xfId="1589"/>
    <cellStyle name="Input 6 3" xfId="1590"/>
    <cellStyle name="Input 6 3 2" xfId="1591"/>
    <cellStyle name="Input 6 4" xfId="1592"/>
    <cellStyle name="Input 6 4 2" xfId="1593"/>
    <cellStyle name="Input 6 5" xfId="1594"/>
    <cellStyle name="Input 6 5 2" xfId="1595"/>
    <cellStyle name="Input 7" xfId="1596"/>
    <cellStyle name="Input 7 2" xfId="1597"/>
    <cellStyle name="Input 7 2 2" xfId="1598"/>
    <cellStyle name="Input 7 3" xfId="1599"/>
    <cellStyle name="Input 7 3 2" xfId="1600"/>
    <cellStyle name="Input 7 4" xfId="1601"/>
    <cellStyle name="Input 7 4 2" xfId="1602"/>
    <cellStyle name="Input 7 5" xfId="1603"/>
    <cellStyle name="Input 7 5 2" xfId="1604"/>
    <cellStyle name="Input 8" xfId="1605"/>
    <cellStyle name="Input 8 2" xfId="1606"/>
    <cellStyle name="Input 8 2 2" xfId="1607"/>
    <cellStyle name="Input 8 3" xfId="1608"/>
    <cellStyle name="Input 8 3 2" xfId="1609"/>
    <cellStyle name="Input 8 4" xfId="1610"/>
    <cellStyle name="Input 8 4 2" xfId="1611"/>
    <cellStyle name="Input 8 5" xfId="1612"/>
    <cellStyle name="Input 8 5 2" xfId="1613"/>
    <cellStyle name="Input 9" xfId="1614"/>
    <cellStyle name="Input 9 2" xfId="1615"/>
    <cellStyle name="Input 9 2 2" xfId="1616"/>
    <cellStyle name="Input 9 3" xfId="1617"/>
    <cellStyle name="Input 9 3 2" xfId="1618"/>
    <cellStyle name="Input 9 4" xfId="1619"/>
    <cellStyle name="Input 9 4 2" xfId="1620"/>
    <cellStyle name="Input 9 5" xfId="1621"/>
    <cellStyle name="Input 9 5 2" xfId="1622"/>
    <cellStyle name="Link Currency (0)" xfId="1623"/>
    <cellStyle name="Link Currency (2)" xfId="1624"/>
    <cellStyle name="Link Units (0)" xfId="1625"/>
    <cellStyle name="Link Units (1)" xfId="1626"/>
    <cellStyle name="Link Units (2)" xfId="1627"/>
    <cellStyle name="Linked Cell 10" xfId="1628"/>
    <cellStyle name="Linked Cell 11" xfId="1629"/>
    <cellStyle name="Linked Cell 12" xfId="1630"/>
    <cellStyle name="Linked Cell 13" xfId="1631"/>
    <cellStyle name="Linked Cell 14" xfId="1632"/>
    <cellStyle name="Linked Cell 15" xfId="1633"/>
    <cellStyle name="Linked Cell 16" xfId="1634"/>
    <cellStyle name="Linked Cell 2" xfId="1635"/>
    <cellStyle name="Linked Cell 2 2" xfId="1636"/>
    <cellStyle name="Linked Cell 3" xfId="1637"/>
    <cellStyle name="Linked Cell 3 2" xfId="1638"/>
    <cellStyle name="Linked Cell 4" xfId="1639"/>
    <cellStyle name="Linked Cell 4 2" xfId="1640"/>
    <cellStyle name="Linked Cell 5" xfId="1641"/>
    <cellStyle name="Linked Cell 6" xfId="1642"/>
    <cellStyle name="Linked Cell 7" xfId="1643"/>
    <cellStyle name="Linked Cell 8" xfId="1644"/>
    <cellStyle name="Linked Cell 9" xfId="1645"/>
    <cellStyle name="Millares_France Revised Template 2004" xfId="1646"/>
    <cellStyle name="Milliers [0]_!!!GO" xfId="1647"/>
    <cellStyle name="Milliers_!!!GO" xfId="1648"/>
    <cellStyle name="Monétaire [0]_!!!GO" xfId="1649"/>
    <cellStyle name="Monétaire_!!!GO" xfId="1650"/>
    <cellStyle name="Multiple" xfId="1651"/>
    <cellStyle name="Neutral 10" xfId="1652"/>
    <cellStyle name="Neutral 11" xfId="1653"/>
    <cellStyle name="Neutral 12" xfId="1654"/>
    <cellStyle name="Neutral 13" xfId="1655"/>
    <cellStyle name="Neutral 14" xfId="1656"/>
    <cellStyle name="Neutral 15" xfId="1657"/>
    <cellStyle name="Neutral 16" xfId="1658"/>
    <cellStyle name="Neutral 2" xfId="1659"/>
    <cellStyle name="Neutral 2 2" xfId="1660"/>
    <cellStyle name="Neutral 3" xfId="1661"/>
    <cellStyle name="Neutral 3 2" xfId="1662"/>
    <cellStyle name="Neutral 4" xfId="1663"/>
    <cellStyle name="Neutral 4 2" xfId="1664"/>
    <cellStyle name="Neutral 5" xfId="1665"/>
    <cellStyle name="Neutral 6" xfId="1666"/>
    <cellStyle name="Neutral 7" xfId="1667"/>
    <cellStyle name="Neutral 8" xfId="1668"/>
    <cellStyle name="Neutral 9" xfId="1669"/>
    <cellStyle name="no dec" xfId="1670"/>
    <cellStyle name="No-definido" xfId="1671"/>
    <cellStyle name="Non défini" xfId="1672"/>
    <cellStyle name="Normal" xfId="0" builtinId="0"/>
    <cellStyle name="Normal - Modelo1" xfId="1673"/>
    <cellStyle name="Normal - Style1" xfId="1674"/>
    <cellStyle name="Normal 10" xfId="1675"/>
    <cellStyle name="Normal 10 2" xfId="1676"/>
    <cellStyle name="Normal 10 2 2" xfId="1677"/>
    <cellStyle name="Normal 10 2 2 2" xfId="1678"/>
    <cellStyle name="Normal 10 2 3" xfId="1679"/>
    <cellStyle name="Normal 10 3" xfId="1680"/>
    <cellStyle name="Normal 10 3 2" xfId="1681"/>
    <cellStyle name="Normal 10 4" xfId="1682"/>
    <cellStyle name="Normal 10 5" xfId="1683"/>
    <cellStyle name="Normal 10 5 2" xfId="1684"/>
    <cellStyle name="Normal 11" xfId="1685"/>
    <cellStyle name="Normal 11 2" xfId="1686"/>
    <cellStyle name="Normal 11 2 2" xfId="1687"/>
    <cellStyle name="Normal 11 2 2 2" xfId="1688"/>
    <cellStyle name="Normal 11 3" xfId="1689"/>
    <cellStyle name="Normal 11 3 2" xfId="1690"/>
    <cellStyle name="Normal 12" xfId="1691"/>
    <cellStyle name="Normal 12 2" xfId="1692"/>
    <cellStyle name="Normal 12 2 2" xfId="1693"/>
    <cellStyle name="Normal 12 2 2 2" xfId="1694"/>
    <cellStyle name="Normal 12 3" xfId="1695"/>
    <cellStyle name="Normal 12 4" xfId="1696"/>
    <cellStyle name="Normal 12 5" xfId="1697"/>
    <cellStyle name="Normal 13" xfId="1698"/>
    <cellStyle name="Normal 13 2" xfId="1699"/>
    <cellStyle name="Normal 13 2 2" xfId="1700"/>
    <cellStyle name="Normal 13 3" xfId="1701"/>
    <cellStyle name="Normal 13 3 2" xfId="1702"/>
    <cellStyle name="Normal 13 4" xfId="1703"/>
    <cellStyle name="Normal 13 4 2" xfId="1704"/>
    <cellStyle name="Normal 13 5" xfId="1705"/>
    <cellStyle name="Normal 14" xfId="1706"/>
    <cellStyle name="Normal 14 2" xfId="1707"/>
    <cellStyle name="Normal 14 2 2" xfId="1708"/>
    <cellStyle name="Normal 14 3" xfId="1709"/>
    <cellStyle name="Normal 14 3 2" xfId="1710"/>
    <cellStyle name="Normal 14 4" xfId="1711"/>
    <cellStyle name="Normal 14 4 2" xfId="1712"/>
    <cellStyle name="Normal 14 5" xfId="1713"/>
    <cellStyle name="Normal 15" xfId="1714"/>
    <cellStyle name="Normal 15 2" xfId="1715"/>
    <cellStyle name="Normal 15 2 2" xfId="1716"/>
    <cellStyle name="Normal 15 3" xfId="1717"/>
    <cellStyle name="Normal 16" xfId="1718"/>
    <cellStyle name="Normal 16 2" xfId="1719"/>
    <cellStyle name="Normal 16 3" xfId="1720"/>
    <cellStyle name="Normal 17" xfId="1721"/>
    <cellStyle name="Normal 17 2" xfId="1722"/>
    <cellStyle name="Normal 18" xfId="1723"/>
    <cellStyle name="Normal 18 2" xfId="1724"/>
    <cellStyle name="Normal 18 2 2" xfId="1725"/>
    <cellStyle name="Normal 18 3" xfId="1726"/>
    <cellStyle name="Normal 19" xfId="1727"/>
    <cellStyle name="Normal 19 2" xfId="1728"/>
    <cellStyle name="Normal 19 2 2" xfId="1729"/>
    <cellStyle name="Normal 19 3" xfId="1730"/>
    <cellStyle name="Normal 2" xfId="1731"/>
    <cellStyle name="Normal 2 10" xfId="1732"/>
    <cellStyle name="Normal 2 10 2" xfId="1733"/>
    <cellStyle name="Normal 2 11" xfId="1734"/>
    <cellStyle name="Normal 2 12" xfId="1735"/>
    <cellStyle name="Normal 2 13" xfId="1736"/>
    <cellStyle name="Normal 2 14" xfId="1737"/>
    <cellStyle name="Normal 2 15" xfId="1738"/>
    <cellStyle name="Normal 2 16" xfId="1739"/>
    <cellStyle name="Normal 2 17" xfId="1740"/>
    <cellStyle name="Normal 2 18" xfId="1741"/>
    <cellStyle name="Normal 2 19" xfId="1742"/>
    <cellStyle name="Normal 2 19 2" xfId="1743"/>
    <cellStyle name="Normal 2 2" xfId="1744"/>
    <cellStyle name="Normal 2 2 10" xfId="1745"/>
    <cellStyle name="Normal 2 2 11" xfId="1746"/>
    <cellStyle name="Normal 2 2 2" xfId="1747"/>
    <cellStyle name="Normal 2 2 2 2" xfId="1748"/>
    <cellStyle name="Normal 2 2 2 2 2" xfId="1749"/>
    <cellStyle name="Normal 2 2 2 3" xfId="1750"/>
    <cellStyle name="Normal 2 2 3" xfId="1751"/>
    <cellStyle name="Normal 2 2 3 2" xfId="1752"/>
    <cellStyle name="Normal 2 2 3 2 2" xfId="1753"/>
    <cellStyle name="Normal 2 2 3 2 3" xfId="1754"/>
    <cellStyle name="Normal 2 2 3 3" xfId="1755"/>
    <cellStyle name="Normal 2 2 3 4" xfId="1756"/>
    <cellStyle name="Normal 2 2 3 5" xfId="1757"/>
    <cellStyle name="Normal 2 2 4" xfId="1758"/>
    <cellStyle name="Normal 2 2 4 2" xfId="1759"/>
    <cellStyle name="Normal 2 2 4 3" xfId="1760"/>
    <cellStyle name="Normal 2 2 4 4" xfId="1761"/>
    <cellStyle name="Normal 2 2 5" xfId="1762"/>
    <cellStyle name="Normal 2 2 6" xfId="1763"/>
    <cellStyle name="Normal 2 2 7" xfId="1764"/>
    <cellStyle name="Normal 2 2 8" xfId="1765"/>
    <cellStyle name="Normal 2 2 9" xfId="1766"/>
    <cellStyle name="Normal 2 20" xfId="2754"/>
    <cellStyle name="Normal 2 3" xfId="1767"/>
    <cellStyle name="Normal 2 3 2" xfId="1768"/>
    <cellStyle name="Normal 2 3 2 2" xfId="1769"/>
    <cellStyle name="Normal 2 3 2 2 2" xfId="1770"/>
    <cellStyle name="Normal 2 3 2 3" xfId="1771"/>
    <cellStyle name="Normal 2 3 3" xfId="1772"/>
    <cellStyle name="Normal 2 3 3 2" xfId="1773"/>
    <cellStyle name="Normal 2 3 4" xfId="1774"/>
    <cellStyle name="Normal 2 3 5" xfId="1775"/>
    <cellStyle name="Normal 2 3 6" xfId="1776"/>
    <cellStyle name="Normal 2 3 7" xfId="1777"/>
    <cellStyle name="Normal 2 3 8" xfId="1778"/>
    <cellStyle name="Normal 2 3 9" xfId="1779"/>
    <cellStyle name="Normal 2 4" xfId="1780"/>
    <cellStyle name="Normal 2 4 2" xfId="1781"/>
    <cellStyle name="Normal 2 4 3" xfId="1782"/>
    <cellStyle name="Normal 2 4 4" xfId="1783"/>
    <cellStyle name="Normal 2 4 5" xfId="1784"/>
    <cellStyle name="Normal 2 4 6" xfId="1785"/>
    <cellStyle name="Normal 2 5" xfId="1786"/>
    <cellStyle name="Normal 2 5 2" xfId="1787"/>
    <cellStyle name="Normal 2 5 3" xfId="1788"/>
    <cellStyle name="Normal 2 5 4" xfId="1789"/>
    <cellStyle name="Normal 2 5 5" xfId="1790"/>
    <cellStyle name="Normal 2 5 6" xfId="1791"/>
    <cellStyle name="Normal 2 5 7" xfId="1792"/>
    <cellStyle name="Normal 2 6" xfId="1793"/>
    <cellStyle name="Normal 2 6 2" xfId="1794"/>
    <cellStyle name="Normal 2 7" xfId="1795"/>
    <cellStyle name="Normal 2 7 2" xfId="1796"/>
    <cellStyle name="Normal 2 8" xfId="1797"/>
    <cellStyle name="Normal 2 8 2" xfId="1798"/>
    <cellStyle name="Normal 2 9" xfId="1799"/>
    <cellStyle name="Normal 2 9 2" xfId="1800"/>
    <cellStyle name="Normal 20" xfId="1801"/>
    <cellStyle name="Normal 20 2" xfId="1802"/>
    <cellStyle name="Normal 20 2 2" xfId="1803"/>
    <cellStyle name="Normal 20 3" xfId="1804"/>
    <cellStyle name="Normal 21" xfId="1805"/>
    <cellStyle name="Normal 21 2" xfId="1806"/>
    <cellStyle name="Normal 21 2 2" xfId="1807"/>
    <cellStyle name="Normal 21 3" xfId="1808"/>
    <cellStyle name="Normal 22" xfId="1809"/>
    <cellStyle name="Normal 22 2" xfId="1810"/>
    <cellStyle name="Normal 22 2 2" xfId="1811"/>
    <cellStyle name="Normal 22 3" xfId="1812"/>
    <cellStyle name="Normal 23" xfId="1813"/>
    <cellStyle name="Normal 23 2" xfId="1814"/>
    <cellStyle name="Normal 24" xfId="1815"/>
    <cellStyle name="Normal 24 2" xfId="1816"/>
    <cellStyle name="Normal 25" xfId="1817"/>
    <cellStyle name="Normal 25 2" xfId="1818"/>
    <cellStyle name="Normal 26" xfId="1819"/>
    <cellStyle name="Normal 26 2" xfId="1820"/>
    <cellStyle name="Normal 27" xfId="1821"/>
    <cellStyle name="Normal 27 2" xfId="1822"/>
    <cellStyle name="Normal 28" xfId="1823"/>
    <cellStyle name="Normal 28 2" xfId="1824"/>
    <cellStyle name="Normal 29" xfId="1825"/>
    <cellStyle name="Normal 29 2" xfId="1826"/>
    <cellStyle name="Normal 3" xfId="1827"/>
    <cellStyle name="Normal 3 10" xfId="1828"/>
    <cellStyle name="Normal 3 11" xfId="1829"/>
    <cellStyle name="Normal 3 12" xfId="1830"/>
    <cellStyle name="Normal 3 13" xfId="1831"/>
    <cellStyle name="Normal 3 13 2" xfId="1832"/>
    <cellStyle name="Normal 3 2" xfId="1833"/>
    <cellStyle name="Normal 3 2 2" xfId="1834"/>
    <cellStyle name="Normal 3 2 2 2" xfId="1835"/>
    <cellStyle name="Normal 3 2 3" xfId="1836"/>
    <cellStyle name="Normal 3 2 4" xfId="1837"/>
    <cellStyle name="Normal 3 2 5" xfId="1838"/>
    <cellStyle name="Normal 3 2 6" xfId="1839"/>
    <cellStyle name="Normal 3 3" xfId="1840"/>
    <cellStyle name="Normal 3 3 2" xfId="1841"/>
    <cellStyle name="Normal 3 3 3" xfId="1842"/>
    <cellStyle name="Normal 3 3 4" xfId="1843"/>
    <cellStyle name="Normal 3 4" xfId="1844"/>
    <cellStyle name="Normal 3 4 2" xfId="1845"/>
    <cellStyle name="Normal 3 4 3" xfId="1846"/>
    <cellStyle name="Normal 3 4 4" xfId="1847"/>
    <cellStyle name="Normal 3 5" xfId="1848"/>
    <cellStyle name="Normal 3 5 2" xfId="1849"/>
    <cellStyle name="Normal 3 5 3" xfId="1850"/>
    <cellStyle name="Normal 3 5 3 2" xfId="1851"/>
    <cellStyle name="Normal 3 5 4" xfId="1852"/>
    <cellStyle name="Normal 3 5 5" xfId="1853"/>
    <cellStyle name="Normal 3 6" xfId="1854"/>
    <cellStyle name="Normal 3 6 2" xfId="1855"/>
    <cellStyle name="Normal 3 6 3" xfId="1856"/>
    <cellStyle name="Normal 3 6 4" xfId="1857"/>
    <cellStyle name="Normal 3 7" xfId="1858"/>
    <cellStyle name="Normal 3 8" xfId="1859"/>
    <cellStyle name="Normal 3 9" xfId="1860"/>
    <cellStyle name="Normal 30" xfId="1861"/>
    <cellStyle name="Normal 30 2" xfId="1862"/>
    <cellStyle name="Normal 31" xfId="1863"/>
    <cellStyle name="Normal 31 2" xfId="1864"/>
    <cellStyle name="Normal 32" xfId="1865"/>
    <cellStyle name="Normal 32 2" xfId="1866"/>
    <cellStyle name="Normal 33" xfId="1867"/>
    <cellStyle name="Normal 33 2" xfId="1868"/>
    <cellStyle name="Normal 34" xfId="1869"/>
    <cellStyle name="Normal 34 2" xfId="1870"/>
    <cellStyle name="Normal 35" xfId="1871"/>
    <cellStyle name="Normal 35 2" xfId="1872"/>
    <cellStyle name="Normal 36" xfId="1873"/>
    <cellStyle name="Normal 36 2" xfId="1874"/>
    <cellStyle name="Normal 37" xfId="1875"/>
    <cellStyle name="Normal 37 2" xfId="1876"/>
    <cellStyle name="Normal 38" xfId="1877"/>
    <cellStyle name="Normal 38 2" xfId="1878"/>
    <cellStyle name="Normal 39" xfId="1879"/>
    <cellStyle name="Normal 39 2" xfId="1880"/>
    <cellStyle name="Normal 4" xfId="1881"/>
    <cellStyle name="Normal 4 2" xfId="1882"/>
    <cellStyle name="Normal 4 2 2" xfId="1883"/>
    <cellStyle name="Normal 4 2 2 2" xfId="1884"/>
    <cellStyle name="Normal 4 2 3" xfId="1885"/>
    <cellStyle name="Normal 4 3" xfId="1886"/>
    <cellStyle name="Normal 4 3 2" xfId="1887"/>
    <cellStyle name="Normal 4 4" xfId="1888"/>
    <cellStyle name="Normal 4 4 2" xfId="1889"/>
    <cellStyle name="Normal 4 5" xfId="1890"/>
    <cellStyle name="Normal 4 5 2" xfId="1891"/>
    <cellStyle name="Normal 4 6" xfId="1892"/>
    <cellStyle name="Normal 4 6 2" xfId="1893"/>
    <cellStyle name="Normal 4 6 3" xfId="1894"/>
    <cellStyle name="Normal 4 7" xfId="1895"/>
    <cellStyle name="Normal 4 8" xfId="1896"/>
    <cellStyle name="Normal 40" xfId="1897"/>
    <cellStyle name="Normal 40 2" xfId="1898"/>
    <cellStyle name="Normal 41" xfId="1899"/>
    <cellStyle name="Normal 41 2" xfId="1900"/>
    <cellStyle name="Normal 42" xfId="1901"/>
    <cellStyle name="Normal 42 2" xfId="1902"/>
    <cellStyle name="Normal 43" xfId="1903"/>
    <cellStyle name="Normal 43 2" xfId="1904"/>
    <cellStyle name="Normal 44" xfId="1905"/>
    <cellStyle name="Normal 44 2" xfId="1906"/>
    <cellStyle name="Normal 45" xfId="1907"/>
    <cellStyle name="Normal 46" xfId="1908"/>
    <cellStyle name="Normal 47" xfId="1909"/>
    <cellStyle name="Normal 48" xfId="1910"/>
    <cellStyle name="Normal 49" xfId="1911"/>
    <cellStyle name="Normal 5" xfId="1912"/>
    <cellStyle name="Normal 5 2" xfId="1913"/>
    <cellStyle name="Normal 5 2 2" xfId="1914"/>
    <cellStyle name="Normal 5 2 3" xfId="1915"/>
    <cellStyle name="Normal 5 2 3 2" xfId="1916"/>
    <cellStyle name="Normal 5 2 4" xfId="1917"/>
    <cellStyle name="Normal 5 3" xfId="1918"/>
    <cellStyle name="Normal 5 3 2" xfId="1919"/>
    <cellStyle name="Normal 5 3 2 2" xfId="1920"/>
    <cellStyle name="Normal 5 3 3" xfId="1921"/>
    <cellStyle name="Normal 5 4" xfId="1922"/>
    <cellStyle name="Normal 5 4 2" xfId="1923"/>
    <cellStyle name="Normal 5 5" xfId="1924"/>
    <cellStyle name="Normal 5 5 2" xfId="1925"/>
    <cellStyle name="Normal 5 5 2 2" xfId="1926"/>
    <cellStyle name="Normal 5 6" xfId="1927"/>
    <cellStyle name="Normal 5 7" xfId="1928"/>
    <cellStyle name="Normal 5 8" xfId="1929"/>
    <cellStyle name="Normal 5 8 2" xfId="1930"/>
    <cellStyle name="Normal 5 9" xfId="1931"/>
    <cellStyle name="Normal 50" xfId="1932"/>
    <cellStyle name="Normal 51" xfId="1933"/>
    <cellStyle name="Normal 51 2" xfId="1934"/>
    <cellStyle name="Normal 52" xfId="1935"/>
    <cellStyle name="Normal 53" xfId="1936"/>
    <cellStyle name="Normal 54" xfId="1937"/>
    <cellStyle name="Normal 55" xfId="1938"/>
    <cellStyle name="Normal 55 2" xfId="1939"/>
    <cellStyle name="Normal 56" xfId="1940"/>
    <cellStyle name="Normal 56 2" xfId="1941"/>
    <cellStyle name="Normal 57" xfId="1942"/>
    <cellStyle name="Normal 57 2" xfId="1943"/>
    <cellStyle name="Normal 58" xfId="1944"/>
    <cellStyle name="Normal 58 2" xfId="1945"/>
    <cellStyle name="Normal 59" xfId="1946"/>
    <cellStyle name="Normal 59 2" xfId="1947"/>
    <cellStyle name="Normal 6" xfId="1948"/>
    <cellStyle name="Normal 6 2" xfId="1949"/>
    <cellStyle name="Normal 6 2 2" xfId="1950"/>
    <cellStyle name="Normal 6 3" xfId="1951"/>
    <cellStyle name="Normal 6 3 2" xfId="1952"/>
    <cellStyle name="Normal 6 4" xfId="1953"/>
    <cellStyle name="Normal 6 4 2" xfId="1954"/>
    <cellStyle name="Normal 6 5" xfId="1955"/>
    <cellStyle name="Normal 6 5 2" xfId="1956"/>
    <cellStyle name="Normal 6 6" xfId="1957"/>
    <cellStyle name="Normal 6 7" xfId="1958"/>
    <cellStyle name="Normal 60" xfId="1959"/>
    <cellStyle name="Normal 60 2" xfId="1960"/>
    <cellStyle name="Normal 61" xfId="1961"/>
    <cellStyle name="Normal 61 2" xfId="1962"/>
    <cellStyle name="Normal 62" xfId="1963"/>
    <cellStyle name="Normal 63" xfId="1964"/>
    <cellStyle name="Normal 64" xfId="1965"/>
    <cellStyle name="Normal 7" xfId="1966"/>
    <cellStyle name="Normal 7 2" xfId="1967"/>
    <cellStyle name="Normal 7 2 2" xfId="1968"/>
    <cellStyle name="Normal 7 3" xfId="1969"/>
    <cellStyle name="Normal 7 3 2" xfId="1970"/>
    <cellStyle name="Normal 7 4" xfId="1971"/>
    <cellStyle name="Normal 7 4 2" xfId="1972"/>
    <cellStyle name="Normal 7 5" xfId="1973"/>
    <cellStyle name="Normal 7 5 2" xfId="1974"/>
    <cellStyle name="Normal 7 6" xfId="1975"/>
    <cellStyle name="Normal 8" xfId="1976"/>
    <cellStyle name="Normal 8 2" xfId="1977"/>
    <cellStyle name="Normal 8 2 2" xfId="1978"/>
    <cellStyle name="Normal 8 3" xfId="1979"/>
    <cellStyle name="Normal 8 4" xfId="1980"/>
    <cellStyle name="Normal 8 5" xfId="1981"/>
    <cellStyle name="Normal 8 6" xfId="1982"/>
    <cellStyle name="Normal 8 7" xfId="1983"/>
    <cellStyle name="Normal 9" xfId="1984"/>
    <cellStyle name="Normal 9 2" xfId="1985"/>
    <cellStyle name="Normal 9 2 2" xfId="1986"/>
    <cellStyle name="Normal 9 3" xfId="1987"/>
    <cellStyle name="Normal 9 4" xfId="1988"/>
    <cellStyle name="Normal 9 5" xfId="1989"/>
    <cellStyle name="Normal 9 6" xfId="1990"/>
    <cellStyle name="Normal 9 7" xfId="1991"/>
    <cellStyle name="Normale_GEHeadcount.Template" xfId="1992"/>
    <cellStyle name="Note 10" xfId="1993"/>
    <cellStyle name="Note 10 2" xfId="1994"/>
    <cellStyle name="Note 10 2 2" xfId="1995"/>
    <cellStyle name="Note 10 3" xfId="1996"/>
    <cellStyle name="Note 10 3 2" xfId="1997"/>
    <cellStyle name="Note 10 4" xfId="1998"/>
    <cellStyle name="Note 10 4 2" xfId="1999"/>
    <cellStyle name="Note 10 5" xfId="2000"/>
    <cellStyle name="Note 10 5 2" xfId="2001"/>
    <cellStyle name="Note 11" xfId="2002"/>
    <cellStyle name="Note 11 2" xfId="2003"/>
    <cellStyle name="Note 11 2 2" xfId="2004"/>
    <cellStyle name="Note 11 3" xfId="2005"/>
    <cellStyle name="Note 11 3 2" xfId="2006"/>
    <cellStyle name="Note 11 4" xfId="2007"/>
    <cellStyle name="Note 11 4 2" xfId="2008"/>
    <cellStyle name="Note 11 5" xfId="2009"/>
    <cellStyle name="Note 11 5 2" xfId="2010"/>
    <cellStyle name="Note 12" xfId="2011"/>
    <cellStyle name="Note 12 2" xfId="2012"/>
    <cellStyle name="Note 12 2 2" xfId="2013"/>
    <cellStyle name="Note 12 3" xfId="2014"/>
    <cellStyle name="Note 12 3 2" xfId="2015"/>
    <cellStyle name="Note 12 4" xfId="2016"/>
    <cellStyle name="Note 12 4 2" xfId="2017"/>
    <cellStyle name="Note 12 5" xfId="2018"/>
    <cellStyle name="Note 12 5 2" xfId="2019"/>
    <cellStyle name="Note 13" xfId="2020"/>
    <cellStyle name="Note 13 2" xfId="2021"/>
    <cellStyle name="Note 13 2 2" xfId="2022"/>
    <cellStyle name="Note 13 3" xfId="2023"/>
    <cellStyle name="Note 13 3 2" xfId="2024"/>
    <cellStyle name="Note 13 4" xfId="2025"/>
    <cellStyle name="Note 13 4 2" xfId="2026"/>
    <cellStyle name="Note 13 5" xfId="2027"/>
    <cellStyle name="Note 13 5 2" xfId="2028"/>
    <cellStyle name="Note 14" xfId="2029"/>
    <cellStyle name="Note 14 2" xfId="2030"/>
    <cellStyle name="Note 14 2 2" xfId="2031"/>
    <cellStyle name="Note 14 3" xfId="2032"/>
    <cellStyle name="Note 14 3 2" xfId="2033"/>
    <cellStyle name="Note 14 4" xfId="2034"/>
    <cellStyle name="Note 14 4 2" xfId="2035"/>
    <cellStyle name="Note 14 5" xfId="2036"/>
    <cellStyle name="Note 14 5 2" xfId="2037"/>
    <cellStyle name="Note 15" xfId="2038"/>
    <cellStyle name="Note 15 2" xfId="2039"/>
    <cellStyle name="Note 16" xfId="2040"/>
    <cellStyle name="Note 16 2" xfId="2041"/>
    <cellStyle name="Note 16 2 2" xfId="2042"/>
    <cellStyle name="Note 16 3" xfId="2043"/>
    <cellStyle name="Note 16 3 2" xfId="2044"/>
    <cellStyle name="Note 16 4" xfId="2045"/>
    <cellStyle name="Note 16 4 2" xfId="2046"/>
    <cellStyle name="Note 16 5" xfId="2047"/>
    <cellStyle name="Note 16 5 2" xfId="2048"/>
    <cellStyle name="Note 16 6" xfId="2049"/>
    <cellStyle name="Note 2" xfId="2050"/>
    <cellStyle name="Note 2 2" xfId="2051"/>
    <cellStyle name="Note 2 2 2" xfId="2052"/>
    <cellStyle name="Note 2 2 2 2" xfId="2053"/>
    <cellStyle name="Note 2 2 3" xfId="2054"/>
    <cellStyle name="Note 2 2 3 2" xfId="2055"/>
    <cellStyle name="Note 2 2 4" xfId="2056"/>
    <cellStyle name="Note 2 2 4 2" xfId="2057"/>
    <cellStyle name="Note 2 2 5" xfId="2058"/>
    <cellStyle name="Note 2 2 5 2" xfId="2059"/>
    <cellStyle name="Note 2 3" xfId="2060"/>
    <cellStyle name="Note 2 3 2" xfId="2061"/>
    <cellStyle name="Note 2 3 2 2" xfId="2062"/>
    <cellStyle name="Note 2 3 3" xfId="2063"/>
    <cellStyle name="Note 2 3 3 2" xfId="2064"/>
    <cellStyle name="Note 2 3 4" xfId="2065"/>
    <cellStyle name="Note 2 3 4 2" xfId="2066"/>
    <cellStyle name="Note 2 3 5" xfId="2067"/>
    <cellStyle name="Note 2 3 5 2" xfId="2068"/>
    <cellStyle name="Note 2 4" xfId="2069"/>
    <cellStyle name="Note 2 4 2" xfId="2070"/>
    <cellStyle name="Note 2 4 2 2" xfId="2071"/>
    <cellStyle name="Note 2 4 3" xfId="2072"/>
    <cellStyle name="Note 2 4 3 2" xfId="2073"/>
    <cellStyle name="Note 2 4 4" xfId="2074"/>
    <cellStyle name="Note 2 4 4 2" xfId="2075"/>
    <cellStyle name="Note 2 4 5" xfId="2076"/>
    <cellStyle name="Note 2 4 5 2" xfId="2077"/>
    <cellStyle name="Note 2 5" xfId="2078"/>
    <cellStyle name="Note 2 5 2" xfId="2079"/>
    <cellStyle name="Note 2 6" xfId="2080"/>
    <cellStyle name="Note 2 6 2" xfId="2081"/>
    <cellStyle name="Note 2 7" xfId="2082"/>
    <cellStyle name="Note 2 7 2" xfId="2083"/>
    <cellStyle name="Note 2 8" xfId="2084"/>
    <cellStyle name="Note 2 8 2" xfId="2085"/>
    <cellStyle name="Note 3" xfId="2086"/>
    <cellStyle name="Note 3 2" xfId="2087"/>
    <cellStyle name="Note 3 2 2" xfId="2088"/>
    <cellStyle name="Note 3 2 2 2" xfId="2089"/>
    <cellStyle name="Note 3 2 3" xfId="2090"/>
    <cellStyle name="Note 3 2 3 2" xfId="2091"/>
    <cellStyle name="Note 3 2 4" xfId="2092"/>
    <cellStyle name="Note 3 2 4 2" xfId="2093"/>
    <cellStyle name="Note 3 2 5" xfId="2094"/>
    <cellStyle name="Note 3 2 5 2" xfId="2095"/>
    <cellStyle name="Note 3 3" xfId="2096"/>
    <cellStyle name="Note 3 3 2" xfId="2097"/>
    <cellStyle name="Note 3 3 2 2" xfId="2098"/>
    <cellStyle name="Note 3 3 3" xfId="2099"/>
    <cellStyle name="Note 3 3 3 2" xfId="2100"/>
    <cellStyle name="Note 3 3 4" xfId="2101"/>
    <cellStyle name="Note 3 3 4 2" xfId="2102"/>
    <cellStyle name="Note 3 3 5" xfId="2103"/>
    <cellStyle name="Note 3 3 5 2" xfId="2104"/>
    <cellStyle name="Note 3 4" xfId="2105"/>
    <cellStyle name="Note 3 4 2" xfId="2106"/>
    <cellStyle name="Note 3 5" xfId="2107"/>
    <cellStyle name="Note 3 5 2" xfId="2108"/>
    <cellStyle name="Note 3 6" xfId="2109"/>
    <cellStyle name="Note 3 6 2" xfId="2110"/>
    <cellStyle name="Note 3 7" xfId="2111"/>
    <cellStyle name="Note 3 7 2" xfId="2112"/>
    <cellStyle name="Note 4" xfId="2113"/>
    <cellStyle name="Note 4 2" xfId="2114"/>
    <cellStyle name="Note 4 2 2" xfId="2115"/>
    <cellStyle name="Note 4 2 2 2" xfId="2116"/>
    <cellStyle name="Note 4 2 3" xfId="2117"/>
    <cellStyle name="Note 4 2 3 2" xfId="2118"/>
    <cellStyle name="Note 4 2 4" xfId="2119"/>
    <cellStyle name="Note 4 2 4 2" xfId="2120"/>
    <cellStyle name="Note 4 2 5" xfId="2121"/>
    <cellStyle name="Note 4 2 5 2" xfId="2122"/>
    <cellStyle name="Note 4 3" xfId="2123"/>
    <cellStyle name="Note 4 3 2" xfId="2124"/>
    <cellStyle name="Note 4 3 2 2" xfId="2125"/>
    <cellStyle name="Note 4 3 3" xfId="2126"/>
    <cellStyle name="Note 4 3 3 2" xfId="2127"/>
    <cellStyle name="Note 4 3 4" xfId="2128"/>
    <cellStyle name="Note 4 3 4 2" xfId="2129"/>
    <cellStyle name="Note 4 3 5" xfId="2130"/>
    <cellStyle name="Note 4 3 5 2" xfId="2131"/>
    <cellStyle name="Note 4 4" xfId="2132"/>
    <cellStyle name="Note 4 4 2" xfId="2133"/>
    <cellStyle name="Note 4 5" xfId="2134"/>
    <cellStyle name="Note 4 5 2" xfId="2135"/>
    <cellStyle name="Note 4 6" xfId="2136"/>
    <cellStyle name="Note 4 6 2" xfId="2137"/>
    <cellStyle name="Note 4 7" xfId="2138"/>
    <cellStyle name="Note 4 7 2" xfId="2139"/>
    <cellStyle name="Note 4 8" xfId="2140"/>
    <cellStyle name="Note 5" xfId="2141"/>
    <cellStyle name="Note 5 2" xfId="2142"/>
    <cellStyle name="Note 5 2 2" xfId="2143"/>
    <cellStyle name="Note 5 3" xfId="2144"/>
    <cellStyle name="Note 5 3 2" xfId="2145"/>
    <cellStyle name="Note 5 4" xfId="2146"/>
    <cellStyle name="Note 5 4 2" xfId="2147"/>
    <cellStyle name="Note 5 5" xfId="2148"/>
    <cellStyle name="Note 5 5 2" xfId="2149"/>
    <cellStyle name="Note 6" xfId="2150"/>
    <cellStyle name="Note 6 2" xfId="2151"/>
    <cellStyle name="Note 6 2 2" xfId="2152"/>
    <cellStyle name="Note 6 3" xfId="2153"/>
    <cellStyle name="Note 6 3 2" xfId="2154"/>
    <cellStyle name="Note 6 4" xfId="2155"/>
    <cellStyle name="Note 6 4 2" xfId="2156"/>
    <cellStyle name="Note 6 5" xfId="2157"/>
    <cellStyle name="Note 6 5 2" xfId="2158"/>
    <cellStyle name="Note 7" xfId="2159"/>
    <cellStyle name="Note 7 2" xfId="2160"/>
    <cellStyle name="Note 7 2 2" xfId="2161"/>
    <cellStyle name="Note 7 3" xfId="2162"/>
    <cellStyle name="Note 7 3 2" xfId="2163"/>
    <cellStyle name="Note 7 4" xfId="2164"/>
    <cellStyle name="Note 7 4 2" xfId="2165"/>
    <cellStyle name="Note 7 5" xfId="2166"/>
    <cellStyle name="Note 7 5 2" xfId="2167"/>
    <cellStyle name="Note 8" xfId="2168"/>
    <cellStyle name="Note 8 2" xfId="2169"/>
    <cellStyle name="Note 8 2 2" xfId="2170"/>
    <cellStyle name="Note 8 3" xfId="2171"/>
    <cellStyle name="Note 8 3 2" xfId="2172"/>
    <cellStyle name="Note 8 4" xfId="2173"/>
    <cellStyle name="Note 8 4 2" xfId="2174"/>
    <cellStyle name="Note 8 5" xfId="2175"/>
    <cellStyle name="Note 8 5 2" xfId="2176"/>
    <cellStyle name="Note 9" xfId="2177"/>
    <cellStyle name="Note 9 2" xfId="2178"/>
    <cellStyle name="Note 9 2 2" xfId="2179"/>
    <cellStyle name="Note 9 3" xfId="2180"/>
    <cellStyle name="Note 9 3 2" xfId="2181"/>
    <cellStyle name="Note 9 4" xfId="2182"/>
    <cellStyle name="Note 9 4 2" xfId="2183"/>
    <cellStyle name="Note 9 5" xfId="2184"/>
    <cellStyle name="Note 9 5 2" xfId="2185"/>
    <cellStyle name="Œ…‹æØ‚è [0.00]_!!!GO" xfId="2186"/>
    <cellStyle name="Œ…‹æØ‚è_!!!GO" xfId="2187"/>
    <cellStyle name="Output 10" xfId="2188"/>
    <cellStyle name="Output 10 2" xfId="2189"/>
    <cellStyle name="Output 10 3" xfId="2190"/>
    <cellStyle name="Output 10 3 2" xfId="2191"/>
    <cellStyle name="Output 10 4" xfId="2192"/>
    <cellStyle name="Output 10 4 2" xfId="2193"/>
    <cellStyle name="Output 10 5" xfId="2194"/>
    <cellStyle name="Output 10 5 2" xfId="2195"/>
    <cellStyle name="Output 11" xfId="2196"/>
    <cellStyle name="Output 11 2" xfId="2197"/>
    <cellStyle name="Output 11 3" xfId="2198"/>
    <cellStyle name="Output 11 3 2" xfId="2199"/>
    <cellStyle name="Output 11 4" xfId="2200"/>
    <cellStyle name="Output 11 4 2" xfId="2201"/>
    <cellStyle name="Output 11 5" xfId="2202"/>
    <cellStyle name="Output 11 5 2" xfId="2203"/>
    <cellStyle name="Output 12" xfId="2204"/>
    <cellStyle name="Output 12 2" xfId="2205"/>
    <cellStyle name="Output 12 3" xfId="2206"/>
    <cellStyle name="Output 12 3 2" xfId="2207"/>
    <cellStyle name="Output 12 4" xfId="2208"/>
    <cellStyle name="Output 12 4 2" xfId="2209"/>
    <cellStyle name="Output 12 5" xfId="2210"/>
    <cellStyle name="Output 12 5 2" xfId="2211"/>
    <cellStyle name="Output 13" xfId="2212"/>
    <cellStyle name="Output 13 2" xfId="2213"/>
    <cellStyle name="Output 13 3" xfId="2214"/>
    <cellStyle name="Output 13 3 2" xfId="2215"/>
    <cellStyle name="Output 13 4" xfId="2216"/>
    <cellStyle name="Output 13 4 2" xfId="2217"/>
    <cellStyle name="Output 13 5" xfId="2218"/>
    <cellStyle name="Output 13 5 2" xfId="2219"/>
    <cellStyle name="Output 14" xfId="2220"/>
    <cellStyle name="Output 14 2" xfId="2221"/>
    <cellStyle name="Output 14 3" xfId="2222"/>
    <cellStyle name="Output 14 3 2" xfId="2223"/>
    <cellStyle name="Output 14 4" xfId="2224"/>
    <cellStyle name="Output 14 4 2" xfId="2225"/>
    <cellStyle name="Output 14 5" xfId="2226"/>
    <cellStyle name="Output 14 5 2" xfId="2227"/>
    <cellStyle name="Output 15" xfId="2228"/>
    <cellStyle name="Output 16" xfId="2229"/>
    <cellStyle name="Output 16 2" xfId="2230"/>
    <cellStyle name="Output 16 3" xfId="2231"/>
    <cellStyle name="Output 16 3 2" xfId="2232"/>
    <cellStyle name="Output 16 4" xfId="2233"/>
    <cellStyle name="Output 16 4 2" xfId="2234"/>
    <cellStyle name="Output 16 5" xfId="2235"/>
    <cellStyle name="Output 16 5 2" xfId="2236"/>
    <cellStyle name="Output 2" xfId="2237"/>
    <cellStyle name="Output 2 2" xfId="2238"/>
    <cellStyle name="Output 2 2 2" xfId="2239"/>
    <cellStyle name="Output 2 2 3" xfId="2240"/>
    <cellStyle name="Output 2 2 3 2" xfId="2241"/>
    <cellStyle name="Output 2 2 4" xfId="2242"/>
    <cellStyle name="Output 2 2 4 2" xfId="2243"/>
    <cellStyle name="Output 2 2 5" xfId="2244"/>
    <cellStyle name="Output 2 2 5 2" xfId="2245"/>
    <cellStyle name="Output 2 3" xfId="2246"/>
    <cellStyle name="Output 2 4" xfId="2247"/>
    <cellStyle name="Output 2 4 2" xfId="2248"/>
    <cellStyle name="Output 2 5" xfId="2249"/>
    <cellStyle name="Output 2 5 2" xfId="2250"/>
    <cellStyle name="Output 2 6" xfId="2251"/>
    <cellStyle name="Output 2 6 2" xfId="2252"/>
    <cellStyle name="Output 3" xfId="2253"/>
    <cellStyle name="Output 3 2" xfId="2254"/>
    <cellStyle name="Output 3 2 2" xfId="2255"/>
    <cellStyle name="Output 3 2 3" xfId="2256"/>
    <cellStyle name="Output 3 2 3 2" xfId="2257"/>
    <cellStyle name="Output 3 2 4" xfId="2258"/>
    <cellStyle name="Output 3 2 4 2" xfId="2259"/>
    <cellStyle name="Output 3 2 5" xfId="2260"/>
    <cellStyle name="Output 3 2 5 2" xfId="2261"/>
    <cellStyle name="Output 3 3" xfId="2262"/>
    <cellStyle name="Output 3 4" xfId="2263"/>
    <cellStyle name="Output 3 4 2" xfId="2264"/>
    <cellStyle name="Output 3 5" xfId="2265"/>
    <cellStyle name="Output 3 5 2" xfId="2266"/>
    <cellStyle name="Output 3 6" xfId="2267"/>
    <cellStyle name="Output 3 6 2" xfId="2268"/>
    <cellStyle name="Output 4" xfId="2269"/>
    <cellStyle name="Output 4 2" xfId="2270"/>
    <cellStyle name="Output 4 2 2" xfId="2271"/>
    <cellStyle name="Output 4 2 3" xfId="2272"/>
    <cellStyle name="Output 4 2 3 2" xfId="2273"/>
    <cellStyle name="Output 4 2 4" xfId="2274"/>
    <cellStyle name="Output 4 2 4 2" xfId="2275"/>
    <cellStyle name="Output 4 2 5" xfId="2276"/>
    <cellStyle name="Output 4 2 5 2" xfId="2277"/>
    <cellStyle name="Output 4 3" xfId="2278"/>
    <cellStyle name="Output 4 4" xfId="2279"/>
    <cellStyle name="Output 4 4 2" xfId="2280"/>
    <cellStyle name="Output 4 5" xfId="2281"/>
    <cellStyle name="Output 4 5 2" xfId="2282"/>
    <cellStyle name="Output 4 6" xfId="2283"/>
    <cellStyle name="Output 4 6 2" xfId="2284"/>
    <cellStyle name="Output 5" xfId="2285"/>
    <cellStyle name="Output 5 2" xfId="2286"/>
    <cellStyle name="Output 5 3" xfId="2287"/>
    <cellStyle name="Output 5 3 2" xfId="2288"/>
    <cellStyle name="Output 5 4" xfId="2289"/>
    <cellStyle name="Output 5 4 2" xfId="2290"/>
    <cellStyle name="Output 5 5" xfId="2291"/>
    <cellStyle name="Output 5 5 2" xfId="2292"/>
    <cellStyle name="Output 6" xfId="2293"/>
    <cellStyle name="Output 6 2" xfId="2294"/>
    <cellStyle name="Output 6 3" xfId="2295"/>
    <cellStyle name="Output 6 3 2" xfId="2296"/>
    <cellStyle name="Output 6 4" xfId="2297"/>
    <cellStyle name="Output 6 4 2" xfId="2298"/>
    <cellStyle name="Output 6 5" xfId="2299"/>
    <cellStyle name="Output 6 5 2" xfId="2300"/>
    <cellStyle name="Output 7" xfId="2301"/>
    <cellStyle name="Output 7 2" xfId="2302"/>
    <cellStyle name="Output 7 3" xfId="2303"/>
    <cellStyle name="Output 7 3 2" xfId="2304"/>
    <cellStyle name="Output 7 4" xfId="2305"/>
    <cellStyle name="Output 7 4 2" xfId="2306"/>
    <cellStyle name="Output 7 5" xfId="2307"/>
    <cellStyle name="Output 7 5 2" xfId="2308"/>
    <cellStyle name="Output 8" xfId="2309"/>
    <cellStyle name="Output 8 2" xfId="2310"/>
    <cellStyle name="Output 8 3" xfId="2311"/>
    <cellStyle name="Output 8 3 2" xfId="2312"/>
    <cellStyle name="Output 8 4" xfId="2313"/>
    <cellStyle name="Output 8 4 2" xfId="2314"/>
    <cellStyle name="Output 8 5" xfId="2315"/>
    <cellStyle name="Output 8 5 2" xfId="2316"/>
    <cellStyle name="Output 9" xfId="2317"/>
    <cellStyle name="Output 9 2" xfId="2318"/>
    <cellStyle name="Output 9 3" xfId="2319"/>
    <cellStyle name="Output 9 3 2" xfId="2320"/>
    <cellStyle name="Output 9 4" xfId="2321"/>
    <cellStyle name="Output 9 4 2" xfId="2322"/>
    <cellStyle name="Output 9 5" xfId="2323"/>
    <cellStyle name="Output 9 5 2" xfId="2324"/>
    <cellStyle name="OUTPUT AMOUNTS" xfId="2325"/>
    <cellStyle name="OUTPUT AMOUNTS 2" xfId="2326"/>
    <cellStyle name="OUTPUT COLUMN HEADINGS" xfId="2327"/>
    <cellStyle name="OUTPUT LINE ITEMS" xfId="2328"/>
    <cellStyle name="Output Line Items 2" xfId="2329"/>
    <cellStyle name="Output Line Items_WK14 Flash" xfId="2330"/>
    <cellStyle name="OUTPUT REPORT HEADING" xfId="2331"/>
    <cellStyle name="OUTPUT REPORT TITLE" xfId="2332"/>
    <cellStyle name="Page Number" xfId="2333"/>
    <cellStyle name="per.style" xfId="2334"/>
    <cellStyle name="Percen - Style2" xfId="2335"/>
    <cellStyle name="Percent" xfId="2336" builtinId="5"/>
    <cellStyle name="Percent [0]" xfId="2337"/>
    <cellStyle name="Percent [00]" xfId="2338"/>
    <cellStyle name="Percent [2]" xfId="2339"/>
    <cellStyle name="Percent [2] 2" xfId="2340"/>
    <cellStyle name="Percent [2] 2 2" xfId="2341"/>
    <cellStyle name="Percent [2] 3" xfId="2342"/>
    <cellStyle name="Percent [2] 3 2" xfId="2343"/>
    <cellStyle name="Percent [2] 4" xfId="2344"/>
    <cellStyle name="Percent [2] 4 2" xfId="2345"/>
    <cellStyle name="Percent [2] 5" xfId="2346"/>
    <cellStyle name="Percent [2] 5 2" xfId="2347"/>
    <cellStyle name="Percent [2] 6" xfId="2348"/>
    <cellStyle name="Percent [2] 6 2" xfId="2349"/>
    <cellStyle name="Percent [2] 7" xfId="2350"/>
    <cellStyle name="Percent [2] 7 2" xfId="2351"/>
    <cellStyle name="Percent [2] 8" xfId="2352"/>
    <cellStyle name="Percent 10" xfId="2353"/>
    <cellStyle name="Percent 10 2" xfId="2354"/>
    <cellStyle name="Percent 11" xfId="2355"/>
    <cellStyle name="Percent 11 2" xfId="2356"/>
    <cellStyle name="Percent 12" xfId="2357"/>
    <cellStyle name="Percent 12 2" xfId="2358"/>
    <cellStyle name="Percent 13" xfId="2359"/>
    <cellStyle name="Percent 14" xfId="2360"/>
    <cellStyle name="Percent 2" xfId="2361"/>
    <cellStyle name="Percent 2 10" xfId="2362"/>
    <cellStyle name="Percent 2 10 2" xfId="2363"/>
    <cellStyle name="Percent 2 10 3" xfId="2364"/>
    <cellStyle name="Percent 2 11" xfId="2365"/>
    <cellStyle name="Percent 2 11 2" xfId="2366"/>
    <cellStyle name="Percent 2 11 3" xfId="2367"/>
    <cellStyle name="Percent 2 12" xfId="2368"/>
    <cellStyle name="Percent 2 12 2" xfId="2369"/>
    <cellStyle name="Percent 2 12 3" xfId="2370"/>
    <cellStyle name="Percent 2 13" xfId="2371"/>
    <cellStyle name="Percent 2 13 2" xfId="2372"/>
    <cellStyle name="Percent 2 13 3" xfId="2373"/>
    <cellStyle name="Percent 2 14" xfId="2374"/>
    <cellStyle name="Percent 2 14 2" xfId="2375"/>
    <cellStyle name="Percent 2 14 3" xfId="2376"/>
    <cellStyle name="Percent 2 15" xfId="2377"/>
    <cellStyle name="Percent 2 15 2" xfId="2378"/>
    <cellStyle name="Percent 2 16" xfId="2379"/>
    <cellStyle name="Percent 2 16 2" xfId="2380"/>
    <cellStyle name="Percent 2 17" xfId="2381"/>
    <cellStyle name="Percent 2 17 2" xfId="2382"/>
    <cellStyle name="Percent 2 18" xfId="2383"/>
    <cellStyle name="Percent 2 18 2" xfId="2384"/>
    <cellStyle name="Percent 2 19" xfId="2385"/>
    <cellStyle name="Percent 2 19 2" xfId="2386"/>
    <cellStyle name="Percent 2 2" xfId="2387"/>
    <cellStyle name="Percent 2 2 2" xfId="2388"/>
    <cellStyle name="Percent 2 2 2 2" xfId="2389"/>
    <cellStyle name="Percent 2 2 3" xfId="2390"/>
    <cellStyle name="Percent 2 2 3 2" xfId="2391"/>
    <cellStyle name="Percent 2 2 4" xfId="2392"/>
    <cellStyle name="Percent 2 20" xfId="2393"/>
    <cellStyle name="Percent 2 20 2" xfId="2394"/>
    <cellStyle name="Percent 2 3" xfId="2395"/>
    <cellStyle name="Percent 2 3 2" xfId="2396"/>
    <cellStyle name="Percent 2 3 3" xfId="2397"/>
    <cellStyle name="Percent 2 3 3 2" xfId="2398"/>
    <cellStyle name="Percent 2 3 4" xfId="2399"/>
    <cellStyle name="Percent 2 4" xfId="2400"/>
    <cellStyle name="Percent 2 4 2" xfId="2401"/>
    <cellStyle name="Percent 2 4 3" xfId="2402"/>
    <cellStyle name="Percent 2 5" xfId="2403"/>
    <cellStyle name="Percent 2 5 2" xfId="2404"/>
    <cellStyle name="Percent 2 5 3" xfId="2405"/>
    <cellStyle name="Percent 2 6" xfId="2406"/>
    <cellStyle name="Percent 2 6 2" xfId="2407"/>
    <cellStyle name="Percent 2 6 3" xfId="2408"/>
    <cellStyle name="Percent 2 7" xfId="2409"/>
    <cellStyle name="Percent 2 7 2" xfId="2410"/>
    <cellStyle name="Percent 2 7 3" xfId="2411"/>
    <cellStyle name="Percent 2 8" xfId="2412"/>
    <cellStyle name="Percent 2 8 2" xfId="2413"/>
    <cellStyle name="Percent 2 8 3" xfId="2414"/>
    <cellStyle name="Percent 2 9" xfId="2415"/>
    <cellStyle name="Percent 2 9 2" xfId="2416"/>
    <cellStyle name="Percent 2 9 3" xfId="2417"/>
    <cellStyle name="Percent 3" xfId="2418"/>
    <cellStyle name="Percent 3 2" xfId="2419"/>
    <cellStyle name="Percent 3 2 2" xfId="2420"/>
    <cellStyle name="Percent 3 3" xfId="2421"/>
    <cellStyle name="Percent 3 3 2" xfId="2422"/>
    <cellStyle name="Percent 3 4" xfId="2423"/>
    <cellStyle name="Percent 3 5" xfId="2424"/>
    <cellStyle name="Percent 3 5 2" xfId="2425"/>
    <cellStyle name="Percent 4" xfId="2426"/>
    <cellStyle name="Percent 4 2" xfId="2427"/>
    <cellStyle name="Percent 4 2 2" xfId="2428"/>
    <cellStyle name="Percent 4 3" xfId="2429"/>
    <cellStyle name="Percent 4 4" xfId="2430"/>
    <cellStyle name="Percent 5" xfId="2431"/>
    <cellStyle name="Percent 5 2" xfId="2432"/>
    <cellStyle name="Percent 5 2 2" xfId="2433"/>
    <cellStyle name="Percent 5 3" xfId="2434"/>
    <cellStyle name="Percent 5 4" xfId="2435"/>
    <cellStyle name="Percent 6" xfId="2436"/>
    <cellStyle name="Percent 6 2" xfId="2437"/>
    <cellStyle name="Percent 7" xfId="2438"/>
    <cellStyle name="Percent 7 2" xfId="2439"/>
    <cellStyle name="Percent 8" xfId="2440"/>
    <cellStyle name="Percent 8 2" xfId="2441"/>
    <cellStyle name="Percent 9" xfId="2442"/>
    <cellStyle name="Percent 9 2" xfId="2443"/>
    <cellStyle name="PPCRef_AA_AFI_25d74450cb45448584f9e87e87250494_25d74450cb45448584f9e87e87250494" xfId="2444"/>
    <cellStyle name="PrePop Currency (0)" xfId="2445"/>
    <cellStyle name="PrePop Currency (2)" xfId="2446"/>
    <cellStyle name="PrePop Units (0)" xfId="2447"/>
    <cellStyle name="PrePop Units (1)" xfId="2448"/>
    <cellStyle name="PrePop Units (2)" xfId="2449"/>
    <cellStyle name="PSChar" xfId="2450"/>
    <cellStyle name="PSChar 2" xfId="2451"/>
    <cellStyle name="PSDate" xfId="2452"/>
    <cellStyle name="PSDate 2" xfId="2453"/>
    <cellStyle name="PSDec" xfId="2454"/>
    <cellStyle name="PSDec 2" xfId="2455"/>
    <cellStyle name="PSDec 2 2" xfId="2456"/>
    <cellStyle name="PSDec 2 3" xfId="2457"/>
    <cellStyle name="PSDec 2 4" xfId="2458"/>
    <cellStyle name="PSHeading" xfId="2459"/>
    <cellStyle name="PSHeading 2" xfId="2460"/>
    <cellStyle name="PSHeading 3" xfId="2461"/>
    <cellStyle name="PSHeading 3 2" xfId="2462"/>
    <cellStyle name="PSHeading 3 3" xfId="2463"/>
    <cellStyle name="PSInt" xfId="2464"/>
    <cellStyle name="PSInt 2" xfId="2465"/>
    <cellStyle name="PSSpacer" xfId="2466"/>
    <cellStyle name="RevList" xfId="2467"/>
    <cellStyle name="Sheet Title" xfId="2468"/>
    <cellStyle name="Standard_COST INPUT SHEET" xfId="2469"/>
    <cellStyle name="Style 1" xfId="2470"/>
    <cellStyle name="Style 1 2" xfId="2471"/>
    <cellStyle name="Style 1 2 2" xfId="2472"/>
    <cellStyle name="Style 1 3" xfId="2473"/>
    <cellStyle name="Style 1 3 2" xfId="2474"/>
    <cellStyle name="Style 1 4" xfId="2475"/>
    <cellStyle name="Subtotal" xfId="2476"/>
    <cellStyle name="Table Head" xfId="2477"/>
    <cellStyle name="Table Head Aligned" xfId="2478"/>
    <cellStyle name="Table Head Blue" xfId="2479"/>
    <cellStyle name="Table Head Green" xfId="2480"/>
    <cellStyle name="Table Title" xfId="2481"/>
    <cellStyle name="Table Units" xfId="2482"/>
    <cellStyle name="Text Indent A" xfId="2483"/>
    <cellStyle name="Text Indent A 2" xfId="2484"/>
    <cellStyle name="Text Indent B" xfId="2485"/>
    <cellStyle name="Text Indent C" xfId="2486"/>
    <cellStyle name="Tickmark" xfId="2487"/>
    <cellStyle name="Title 10" xfId="2488"/>
    <cellStyle name="Title 11" xfId="2489"/>
    <cellStyle name="Title 12" xfId="2490"/>
    <cellStyle name="Title 13" xfId="2491"/>
    <cellStyle name="Title 14" xfId="2492"/>
    <cellStyle name="Title 15" xfId="2493"/>
    <cellStyle name="Title 16" xfId="2494"/>
    <cellStyle name="Title 2" xfId="2495"/>
    <cellStyle name="Title 3" xfId="2496"/>
    <cellStyle name="Title 4" xfId="2497"/>
    <cellStyle name="Title 5" xfId="2498"/>
    <cellStyle name="Title 6" xfId="2499"/>
    <cellStyle name="Title 7" xfId="2500"/>
    <cellStyle name="Title 8" xfId="2501"/>
    <cellStyle name="Title 9" xfId="2502"/>
    <cellStyle name="Total 10" xfId="2503"/>
    <cellStyle name="Total 10 2" xfId="2504"/>
    <cellStyle name="Total 10 2 2" xfId="2505"/>
    <cellStyle name="Total 10 3" xfId="2506"/>
    <cellStyle name="Total 10 3 2" xfId="2507"/>
    <cellStyle name="Total 10 4" xfId="2508"/>
    <cellStyle name="Total 10 4 2" xfId="2509"/>
    <cellStyle name="Total 10 5" xfId="2510"/>
    <cellStyle name="Total 10 5 2" xfId="2511"/>
    <cellStyle name="Total 11" xfId="2512"/>
    <cellStyle name="Total 11 2" xfId="2513"/>
    <cellStyle name="Total 11 2 2" xfId="2514"/>
    <cellStyle name="Total 11 3" xfId="2515"/>
    <cellStyle name="Total 11 3 2" xfId="2516"/>
    <cellStyle name="Total 11 4" xfId="2517"/>
    <cellStyle name="Total 11 4 2" xfId="2518"/>
    <cellStyle name="Total 11 5" xfId="2519"/>
    <cellStyle name="Total 11 5 2" xfId="2520"/>
    <cellStyle name="Total 12" xfId="2521"/>
    <cellStyle name="Total 12 2" xfId="2522"/>
    <cellStyle name="Total 12 2 2" xfId="2523"/>
    <cellStyle name="Total 12 3" xfId="2524"/>
    <cellStyle name="Total 12 3 2" xfId="2525"/>
    <cellStyle name="Total 12 4" xfId="2526"/>
    <cellStyle name="Total 12 4 2" xfId="2527"/>
    <cellStyle name="Total 12 5" xfId="2528"/>
    <cellStyle name="Total 12 5 2" xfId="2529"/>
    <cellStyle name="Total 13" xfId="2530"/>
    <cellStyle name="Total 13 2" xfId="2531"/>
    <cellStyle name="Total 13 2 2" xfId="2532"/>
    <cellStyle name="Total 13 3" xfId="2533"/>
    <cellStyle name="Total 13 3 2" xfId="2534"/>
    <cellStyle name="Total 13 4" xfId="2535"/>
    <cellStyle name="Total 13 4 2" xfId="2536"/>
    <cellStyle name="Total 13 5" xfId="2537"/>
    <cellStyle name="Total 13 5 2" xfId="2538"/>
    <cellStyle name="Total 14" xfId="2539"/>
    <cellStyle name="Total 14 2" xfId="2540"/>
    <cellStyle name="Total 14 2 2" xfId="2541"/>
    <cellStyle name="Total 14 3" xfId="2542"/>
    <cellStyle name="Total 14 3 2" xfId="2543"/>
    <cellStyle name="Total 14 4" xfId="2544"/>
    <cellStyle name="Total 14 4 2" xfId="2545"/>
    <cellStyle name="Total 14 5" xfId="2546"/>
    <cellStyle name="Total 14 5 2" xfId="2547"/>
    <cellStyle name="Total 15" xfId="2548"/>
    <cellStyle name="Total 16" xfId="2549"/>
    <cellStyle name="Total 16 2" xfId="2550"/>
    <cellStyle name="Total 16 3" xfId="2551"/>
    <cellStyle name="Total 16 4" xfId="2552"/>
    <cellStyle name="Total 16 5" xfId="2553"/>
    <cellStyle name="Total 2" xfId="2554"/>
    <cellStyle name="Total 2 2" xfId="2555"/>
    <cellStyle name="Total 2 2 2" xfId="2556"/>
    <cellStyle name="Total 2 2 2 2" xfId="2557"/>
    <cellStyle name="Total 2 2 2 2 2" xfId="2558"/>
    <cellStyle name="Total 2 2 2 3" xfId="2559"/>
    <cellStyle name="Total 2 2 2 3 2" xfId="2560"/>
    <cellStyle name="Total 2 2 2 4" xfId="2561"/>
    <cellStyle name="Total 2 2 2 4 2" xfId="2562"/>
    <cellStyle name="Total 2 2 2 5" xfId="2563"/>
    <cellStyle name="Total 2 2 2 5 2" xfId="2564"/>
    <cellStyle name="Total 2 2 3" xfId="2565"/>
    <cellStyle name="Total 2 2 3 2" xfId="2566"/>
    <cellStyle name="Total 2 2 3 3" xfId="2567"/>
    <cellStyle name="Total 2 2 3 4" xfId="2568"/>
    <cellStyle name="Total 2 2 3 5" xfId="2569"/>
    <cellStyle name="Total 2 2 4" xfId="2570"/>
    <cellStyle name="Total 2 2 5" xfId="2571"/>
    <cellStyle name="Total 2 2 6" xfId="2572"/>
    <cellStyle name="Total 2 2 7" xfId="2573"/>
    <cellStyle name="Total 2 3" xfId="2574"/>
    <cellStyle name="Total 2 3 2" xfId="2575"/>
    <cellStyle name="Total 2 3 2 2" xfId="2576"/>
    <cellStyle name="Total 2 3 2 2 2" xfId="2577"/>
    <cellStyle name="Total 2 3 2 3" xfId="2578"/>
    <cellStyle name="Total 2 3 2 3 2" xfId="2579"/>
    <cellStyle name="Total 2 3 2 4" xfId="2580"/>
    <cellStyle name="Total 2 3 2 4 2" xfId="2581"/>
    <cellStyle name="Total 2 3 2 5" xfId="2582"/>
    <cellStyle name="Total 2 3 2 5 2" xfId="2583"/>
    <cellStyle name="Total 2 3 3" xfId="2584"/>
    <cellStyle name="Total 2 3 4" xfId="2585"/>
    <cellStyle name="Total 2 3 5" xfId="2586"/>
    <cellStyle name="Total 2 3 6" xfId="2587"/>
    <cellStyle name="Total 2 4" xfId="2588"/>
    <cellStyle name="Total 2 4 2" xfId="2589"/>
    <cellStyle name="Total 2 4 2 2" xfId="2590"/>
    <cellStyle name="Total 2 4 2 3" xfId="2591"/>
    <cellStyle name="Total 2 4 2 4" xfId="2592"/>
    <cellStyle name="Total 2 4 2 5" xfId="2593"/>
    <cellStyle name="Total 2 4 3" xfId="2594"/>
    <cellStyle name="Total 2 4 4" xfId="2595"/>
    <cellStyle name="Total 2 4 5" xfId="2596"/>
    <cellStyle name="Total 2 4 6" xfId="2597"/>
    <cellStyle name="Total 2 5" xfId="2598"/>
    <cellStyle name="Total 2 5 2" xfId="2599"/>
    <cellStyle name="Total 2 5 3" xfId="2600"/>
    <cellStyle name="Total 2 5 4" xfId="2601"/>
    <cellStyle name="Total 2 5 5" xfId="2602"/>
    <cellStyle name="Total 2 6" xfId="2603"/>
    <cellStyle name="Total 2 7" xfId="2604"/>
    <cellStyle name="Total 2 8" xfId="2605"/>
    <cellStyle name="Total 2 9" xfId="2606"/>
    <cellStyle name="Total 3" xfId="2607"/>
    <cellStyle name="Total 3 2" xfId="2608"/>
    <cellStyle name="Total 3 2 2" xfId="2609"/>
    <cellStyle name="Total 3 2 2 2" xfId="2610"/>
    <cellStyle name="Total 3 2 2 2 2" xfId="2611"/>
    <cellStyle name="Total 3 2 2 3" xfId="2612"/>
    <cellStyle name="Total 3 2 2 3 2" xfId="2613"/>
    <cellStyle name="Total 3 2 2 4" xfId="2614"/>
    <cellStyle name="Total 3 2 2 4 2" xfId="2615"/>
    <cellStyle name="Total 3 2 2 5" xfId="2616"/>
    <cellStyle name="Total 3 2 2 5 2" xfId="2617"/>
    <cellStyle name="Total 3 2 3" xfId="2618"/>
    <cellStyle name="Total 3 2 3 2" xfId="2619"/>
    <cellStyle name="Total 3 2 4" xfId="2620"/>
    <cellStyle name="Total 3 2 4 2" xfId="2621"/>
    <cellStyle name="Total 3 2 5" xfId="2622"/>
    <cellStyle name="Total 3 2 5 2" xfId="2623"/>
    <cellStyle name="Total 3 2 6" xfId="2624"/>
    <cellStyle name="Total 3 2 6 2" xfId="2625"/>
    <cellStyle name="Total 3 3" xfId="2626"/>
    <cellStyle name="Total 3 3 2" xfId="2627"/>
    <cellStyle name="Total 3 3 3" xfId="2628"/>
    <cellStyle name="Total 3 3 4" xfId="2629"/>
    <cellStyle name="Total 3 3 5" xfId="2630"/>
    <cellStyle name="Total 3 4" xfId="2631"/>
    <cellStyle name="Total 3 4 2" xfId="2632"/>
    <cellStyle name="Total 3 5" xfId="2633"/>
    <cellStyle name="Total 3 5 2" xfId="2634"/>
    <cellStyle name="Total 3 6" xfId="2635"/>
    <cellStyle name="Total 3 6 2" xfId="2636"/>
    <cellStyle name="Total 3 7" xfId="2637"/>
    <cellStyle name="Total 3 7 2" xfId="2638"/>
    <cellStyle name="Total 4" xfId="2639"/>
    <cellStyle name="Total 4 2" xfId="2640"/>
    <cellStyle name="Total 4 2 2" xfId="2641"/>
    <cellStyle name="Total 4 2 2 2" xfId="2642"/>
    <cellStyle name="Total 4 2 3" xfId="2643"/>
    <cellStyle name="Total 4 2 3 2" xfId="2644"/>
    <cellStyle name="Total 4 2 4" xfId="2645"/>
    <cellStyle name="Total 4 2 4 2" xfId="2646"/>
    <cellStyle name="Total 4 2 5" xfId="2647"/>
    <cellStyle name="Total 4 2 5 2" xfId="2648"/>
    <cellStyle name="Total 4 3" xfId="2649"/>
    <cellStyle name="Total 4 3 2" xfId="2650"/>
    <cellStyle name="Total 4 3 3" xfId="2651"/>
    <cellStyle name="Total 4 3 4" xfId="2652"/>
    <cellStyle name="Total 4 3 5" xfId="2653"/>
    <cellStyle name="Total 4 4" xfId="2654"/>
    <cellStyle name="Total 4 5" xfId="2655"/>
    <cellStyle name="Total 4 6" xfId="2656"/>
    <cellStyle name="Total 4 7" xfId="2657"/>
    <cellStyle name="Total 5" xfId="2658"/>
    <cellStyle name="Total 5 2" xfId="2659"/>
    <cellStyle name="Total 5 2 2" xfId="2660"/>
    <cellStyle name="Total 5 2 3" xfId="2661"/>
    <cellStyle name="Total 5 2 4" xfId="2662"/>
    <cellStyle name="Total 5 2 5" xfId="2663"/>
    <cellStyle name="Total 5 3" xfId="2664"/>
    <cellStyle name="Total 5 3 2" xfId="2665"/>
    <cellStyle name="Total 5 4" xfId="2666"/>
    <cellStyle name="Total 5 4 2" xfId="2667"/>
    <cellStyle name="Total 5 5" xfId="2668"/>
    <cellStyle name="Total 5 5 2" xfId="2669"/>
    <cellStyle name="Total 5 6" xfId="2670"/>
    <cellStyle name="Total 5 6 2" xfId="2671"/>
    <cellStyle name="Total 6" xfId="2672"/>
    <cellStyle name="Total 6 2" xfId="2673"/>
    <cellStyle name="Total 6 2 2" xfId="2674"/>
    <cellStyle name="Total 6 2 3" xfId="2675"/>
    <cellStyle name="Total 6 2 4" xfId="2676"/>
    <cellStyle name="Total 6 2 5" xfId="2677"/>
    <cellStyle name="Total 6 3" xfId="2678"/>
    <cellStyle name="Total 6 3 2" xfId="2679"/>
    <cellStyle name="Total 6 4" xfId="2680"/>
    <cellStyle name="Total 6 4 2" xfId="2681"/>
    <cellStyle name="Total 6 5" xfId="2682"/>
    <cellStyle name="Total 6 5 2" xfId="2683"/>
    <cellStyle name="Total 6 6" xfId="2684"/>
    <cellStyle name="Total 6 6 2" xfId="2685"/>
    <cellStyle name="Total 7" xfId="2686"/>
    <cellStyle name="Total 7 2" xfId="2687"/>
    <cellStyle name="Total 7 2 2" xfId="2688"/>
    <cellStyle name="Total 7 2 3" xfId="2689"/>
    <cellStyle name="Total 7 2 4" xfId="2690"/>
    <cellStyle name="Total 7 2 5" xfId="2691"/>
    <cellStyle name="Total 7 3" xfId="2692"/>
    <cellStyle name="Total 7 3 2" xfId="2693"/>
    <cellStyle name="Total 7 4" xfId="2694"/>
    <cellStyle name="Total 7 4 2" xfId="2695"/>
    <cellStyle name="Total 7 5" xfId="2696"/>
    <cellStyle name="Total 7 5 2" xfId="2697"/>
    <cellStyle name="Total 7 6" xfId="2698"/>
    <cellStyle name="Total 7 6 2" xfId="2699"/>
    <cellStyle name="Total 8" xfId="2700"/>
    <cellStyle name="Total 8 2" xfId="2701"/>
    <cellStyle name="Total 8 2 2" xfId="2702"/>
    <cellStyle name="Total 8 2 2 2" xfId="2703"/>
    <cellStyle name="Total 8 2 3" xfId="2704"/>
    <cellStyle name="Total 8 2 3 2" xfId="2705"/>
    <cellStyle name="Total 8 2 4" xfId="2706"/>
    <cellStyle name="Total 8 2 4 2" xfId="2707"/>
    <cellStyle name="Total 8 2 5" xfId="2708"/>
    <cellStyle name="Total 8 2 5 2" xfId="2709"/>
    <cellStyle name="Total 8 3" xfId="2710"/>
    <cellStyle name="Total 8 3 2" xfId="2711"/>
    <cellStyle name="Total 8 4" xfId="2712"/>
    <cellStyle name="Total 8 4 2" xfId="2713"/>
    <cellStyle name="Total 8 5" xfId="2714"/>
    <cellStyle name="Total 8 5 2" xfId="2715"/>
    <cellStyle name="Total 8 6" xfId="2716"/>
    <cellStyle name="Total 8 6 2" xfId="2717"/>
    <cellStyle name="Total 9" xfId="2718"/>
    <cellStyle name="Total 9 2" xfId="2719"/>
    <cellStyle name="Total 9 2 2" xfId="2720"/>
    <cellStyle name="Total 9 3" xfId="2721"/>
    <cellStyle name="Total 9 3 2" xfId="2722"/>
    <cellStyle name="Total 9 4" xfId="2723"/>
    <cellStyle name="Total 9 4 2" xfId="2724"/>
    <cellStyle name="Total 9 5" xfId="2725"/>
    <cellStyle name="Total 9 5 2" xfId="2726"/>
    <cellStyle name="Unprot" xfId="2727"/>
    <cellStyle name="Unprot$" xfId="2728"/>
    <cellStyle name="Unprotect" xfId="2729"/>
    <cellStyle name="Unprotect 2" xfId="2730"/>
    <cellStyle name="Unprotect 3" xfId="2731"/>
    <cellStyle name="Währung_CE Revised Template 2004" xfId="2732"/>
    <cellStyle name="Warning Text 10" xfId="2733"/>
    <cellStyle name="Warning Text 11" xfId="2734"/>
    <cellStyle name="Warning Text 12" xfId="2735"/>
    <cellStyle name="Warning Text 13" xfId="2736"/>
    <cellStyle name="Warning Text 14" xfId="2737"/>
    <cellStyle name="Warning Text 15" xfId="2738"/>
    <cellStyle name="Warning Text 16" xfId="2739"/>
    <cellStyle name="Warning Text 2" xfId="2740"/>
    <cellStyle name="Warning Text 2 2" xfId="2741"/>
    <cellStyle name="Warning Text 3" xfId="2742"/>
    <cellStyle name="Warning Text 3 2" xfId="2743"/>
    <cellStyle name="Warning Text 4" xfId="2744"/>
    <cellStyle name="Warning Text 4 2" xfId="2745"/>
    <cellStyle name="Warning Text 5" xfId="2746"/>
    <cellStyle name="Warning Text 6" xfId="2747"/>
    <cellStyle name="Warning Text 7" xfId="2748"/>
    <cellStyle name="Warning Text 8" xfId="2749"/>
    <cellStyle name="Warning Text 9" xfId="2750"/>
    <cellStyle name="표준_CapEx Plan_090302_Asia" xfId="2751"/>
    <cellStyle name="桁区切り [0.00]_FY04作業用テンプレート" xfId="2752"/>
    <cellStyle name="標準_FY04作業用テンプレート" xfId="27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11</xdr:row>
      <xdr:rowOff>180975</xdr:rowOff>
    </xdr:from>
    <xdr:ext cx="184731" cy="264560"/>
    <xdr:sp macro="" textlink="">
      <xdr:nvSpPr>
        <xdr:cNvPr id="3" name="TextBox 2"/>
        <xdr:cNvSpPr txBox="1"/>
      </xdr:nvSpPr>
      <xdr:spPr>
        <a:xfrm>
          <a:off x="98393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95250</xdr:colOff>
      <xdr:row>19</xdr:row>
      <xdr:rowOff>76200</xdr:rowOff>
    </xdr:from>
    <xdr:ext cx="184731" cy="264560"/>
    <xdr:sp macro="" textlink="">
      <xdr:nvSpPr>
        <xdr:cNvPr id="6" name="TextBox 5"/>
        <xdr:cNvSpPr txBox="1"/>
      </xdr:nvSpPr>
      <xdr:spPr>
        <a:xfrm>
          <a:off x="113633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13</xdr:col>
      <xdr:colOff>285750</xdr:colOff>
      <xdr:row>12</xdr:row>
      <xdr:rowOff>38100</xdr:rowOff>
    </xdr:from>
    <xdr:to>
      <xdr:col>17</xdr:col>
      <xdr:colOff>104774</xdr:colOff>
      <xdr:row>15</xdr:row>
      <xdr:rowOff>19051</xdr:rowOff>
    </xdr:to>
    <xdr:sp macro="" textlink="">
      <xdr:nvSpPr>
        <xdr:cNvPr id="8" name="Right Arrow 7"/>
        <xdr:cNvSpPr/>
      </xdr:nvSpPr>
      <xdr:spPr>
        <a:xfrm flipH="1">
          <a:off x="8639175" y="2514600"/>
          <a:ext cx="2257424" cy="552451"/>
        </a:xfrm>
        <a:prstGeom prst="right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900" b="1">
              <a:solidFill>
                <a:sysClr val="windowText" lastClr="000000"/>
              </a:solidFill>
            </a:rPr>
            <a:t>        should equal ER portion of NPL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Design_1">
  <a:themeElements>
    <a:clrScheme name="Eide Bailly NEW">
      <a:dk1>
        <a:srgbClr val="000000"/>
      </a:dk1>
      <a:lt1>
        <a:srgbClr val="FFFFFF"/>
      </a:lt1>
      <a:dk2>
        <a:srgbClr val="59712A"/>
      </a:dk2>
      <a:lt2>
        <a:srgbClr val="9E7F23"/>
      </a:lt2>
      <a:accent1>
        <a:srgbClr val="304B7A"/>
      </a:accent1>
      <a:accent2>
        <a:srgbClr val="98A44E"/>
      </a:accent2>
      <a:accent3>
        <a:srgbClr val="77250C"/>
      </a:accent3>
      <a:accent4>
        <a:srgbClr val="BA6F27"/>
      </a:accent4>
      <a:accent5>
        <a:srgbClr val="56214C"/>
      </a:accent5>
      <a:accent6>
        <a:srgbClr val="EDBB31"/>
      </a:accent6>
      <a:hlink>
        <a:srgbClr val="0000FF"/>
      </a:hlink>
      <a:folHlink>
        <a:srgbClr val="400080"/>
      </a:folHlink>
    </a:clrScheme>
    <a:fontScheme name="NEW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NEW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tabSelected="1" zoomScale="80" zoomScaleNormal="80" workbookViewId="0">
      <selection activeCell="I9" sqref="I9"/>
    </sheetView>
  </sheetViews>
  <sheetFormatPr defaultRowHeight="15"/>
  <cols>
    <col min="1" max="1" width="9.85546875" customWidth="1"/>
    <col min="2" max="2" width="8.140625" customWidth="1"/>
    <col min="3" max="3" width="9.140625" customWidth="1"/>
    <col min="4" max="4" width="2.42578125" customWidth="1"/>
    <col min="5" max="5" width="14.7109375" customWidth="1"/>
    <col min="6" max="6" width="4" customWidth="1"/>
    <col min="7" max="7" width="13.42578125" bestFit="1" customWidth="1"/>
    <col min="8" max="8" width="3.85546875" customWidth="1"/>
    <col min="9" max="9" width="15.140625" customWidth="1"/>
    <col min="10" max="10" width="3.28515625" customWidth="1"/>
    <col min="11" max="11" width="15" customWidth="1"/>
    <col min="12" max="12" width="3.140625" customWidth="1"/>
    <col min="13" max="13" width="16.42578125" customWidth="1"/>
    <col min="14" max="14" width="2.140625" customWidth="1"/>
    <col min="15" max="15" width="13.5703125" customWidth="1"/>
    <col min="16" max="16" width="3" customWidth="1"/>
    <col min="17" max="17" width="19.7109375" customWidth="1"/>
    <col min="18" max="18" width="3.28515625" customWidth="1"/>
    <col min="19" max="19" width="14.7109375" customWidth="1"/>
    <col min="20" max="20" width="3.5703125" style="25" customWidth="1"/>
    <col min="21" max="21" width="14.85546875" bestFit="1" customWidth="1"/>
    <col min="23" max="23" width="16.5703125" bestFit="1" customWidth="1"/>
    <col min="24" max="24" width="14.140625" bestFit="1" customWidth="1"/>
  </cols>
  <sheetData>
    <row r="1" spans="1:23" s="25" customFormat="1" ht="36" customHeight="1">
      <c r="A1" s="173" t="s">
        <v>43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</row>
    <row r="2" spans="1:23" s="25" customFormat="1"/>
    <row r="3" spans="1:23">
      <c r="A3" s="32" t="s">
        <v>19</v>
      </c>
    </row>
    <row r="4" spans="1:23" s="25" customFormat="1">
      <c r="A4" s="32"/>
    </row>
    <row r="5" spans="1:23" s="25" customFormat="1">
      <c r="A5" s="32"/>
      <c r="I5" s="86" t="s">
        <v>85</v>
      </c>
      <c r="K5" s="86" t="s">
        <v>85</v>
      </c>
      <c r="M5" s="86" t="s">
        <v>83</v>
      </c>
      <c r="O5" s="86" t="s">
        <v>83</v>
      </c>
    </row>
    <row r="6" spans="1:23">
      <c r="A6" s="1"/>
      <c r="B6" s="1"/>
      <c r="C6" s="1"/>
      <c r="D6" s="1"/>
      <c r="E6" s="1"/>
      <c r="F6" s="1"/>
      <c r="G6" s="1"/>
      <c r="H6" s="1"/>
      <c r="I6" s="27" t="s">
        <v>12</v>
      </c>
      <c r="J6" s="1"/>
      <c r="K6" s="69" t="s">
        <v>13</v>
      </c>
      <c r="L6" s="9"/>
      <c r="M6" s="27" t="s">
        <v>12</v>
      </c>
      <c r="N6" s="9"/>
      <c r="O6" s="69" t="s">
        <v>13</v>
      </c>
      <c r="P6" s="9"/>
      <c r="Q6" s="9"/>
      <c r="R6" s="9"/>
      <c r="S6" s="9"/>
      <c r="U6" s="9"/>
    </row>
    <row r="7" spans="1:23">
      <c r="A7" s="1"/>
      <c r="B7" s="1"/>
      <c r="C7" s="1"/>
      <c r="D7" s="1"/>
      <c r="E7" s="1"/>
      <c r="F7" s="1"/>
      <c r="G7" s="1"/>
      <c r="H7" s="1"/>
      <c r="I7" s="27" t="s">
        <v>13</v>
      </c>
      <c r="J7" s="1"/>
      <c r="K7" s="69" t="s">
        <v>14</v>
      </c>
      <c r="L7" s="9"/>
      <c r="M7" s="27" t="s">
        <v>13</v>
      </c>
      <c r="N7" s="9"/>
      <c r="O7" s="69" t="s">
        <v>14</v>
      </c>
      <c r="P7" s="9"/>
      <c r="Q7" s="9"/>
      <c r="R7" s="9"/>
      <c r="S7" s="9"/>
      <c r="U7" s="9"/>
    </row>
    <row r="8" spans="1:23">
      <c r="A8" s="27" t="s">
        <v>13</v>
      </c>
      <c r="B8" s="27"/>
      <c r="C8" s="27"/>
      <c r="D8" s="27"/>
      <c r="E8" s="27"/>
      <c r="F8" s="27"/>
      <c r="G8" s="27"/>
      <c r="H8" s="26"/>
      <c r="I8" s="27" t="s">
        <v>10</v>
      </c>
      <c r="J8" s="1"/>
      <c r="K8" s="69" t="s">
        <v>15</v>
      </c>
      <c r="L8" s="9"/>
      <c r="M8" s="27" t="s">
        <v>10</v>
      </c>
      <c r="N8" s="9"/>
      <c r="O8" s="69" t="s">
        <v>15</v>
      </c>
      <c r="P8" s="9"/>
      <c r="Q8" s="9"/>
      <c r="R8" s="9"/>
      <c r="S8" s="9"/>
      <c r="U8" s="9"/>
    </row>
    <row r="9" spans="1:23">
      <c r="A9" s="33" t="s">
        <v>17</v>
      </c>
      <c r="B9" s="5"/>
      <c r="C9" s="5"/>
      <c r="D9" s="5"/>
      <c r="E9" s="5"/>
      <c r="F9" s="5"/>
      <c r="G9" s="5"/>
      <c r="H9" s="5"/>
      <c r="I9" s="91">
        <v>23132</v>
      </c>
      <c r="J9" s="5"/>
      <c r="K9" s="92">
        <v>5.4407000000000003E-5</v>
      </c>
      <c r="L9" s="79"/>
      <c r="M9" s="91">
        <v>20896</v>
      </c>
      <c r="N9" s="5"/>
      <c r="O9" s="92">
        <v>5.435E-5</v>
      </c>
      <c r="P9" s="24"/>
      <c r="Q9" s="24"/>
      <c r="R9" s="24"/>
      <c r="S9" s="24"/>
      <c r="U9" s="24"/>
    </row>
    <row r="10" spans="1:23" s="28" customFormat="1">
      <c r="A10" s="33"/>
      <c r="B10" s="5"/>
      <c r="C10" s="5"/>
      <c r="D10" s="5"/>
      <c r="E10" s="5"/>
      <c r="F10" s="5"/>
      <c r="G10" s="5"/>
      <c r="H10" s="5"/>
      <c r="I10" s="34"/>
      <c r="J10" s="5"/>
      <c r="K10" s="35"/>
    </row>
    <row r="11" spans="1:23" s="28" customFormat="1">
      <c r="A11" s="33"/>
      <c r="B11" s="5"/>
      <c r="C11" s="5"/>
      <c r="D11" s="5"/>
      <c r="E11" s="5"/>
      <c r="F11" s="5"/>
      <c r="G11" s="5"/>
      <c r="H11" s="5"/>
      <c r="I11" s="34"/>
      <c r="J11" s="5"/>
      <c r="K11" s="35"/>
    </row>
    <row r="12" spans="1:23" s="28" customFormat="1">
      <c r="A12" s="33"/>
      <c r="B12" s="5"/>
      <c r="C12" s="5"/>
      <c r="D12" s="5"/>
      <c r="E12" s="5"/>
      <c r="F12" s="5"/>
      <c r="G12" s="5"/>
      <c r="H12" s="5"/>
      <c r="I12" s="34"/>
      <c r="J12" s="5"/>
      <c r="K12" s="35"/>
    </row>
    <row r="13" spans="1:23" ht="15.75" thickBot="1">
      <c r="A13" s="32" t="s">
        <v>20</v>
      </c>
      <c r="B13" s="1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U13" s="9"/>
    </row>
    <row r="14" spans="1:23">
      <c r="A14" s="44"/>
      <c r="B14" s="45"/>
      <c r="C14" s="46"/>
      <c r="D14" s="46"/>
      <c r="E14" s="170" t="s">
        <v>2</v>
      </c>
      <c r="F14" s="171"/>
      <c r="G14" s="171"/>
      <c r="H14" s="171"/>
      <c r="I14" s="171"/>
      <c r="J14" s="171"/>
      <c r="K14" s="172"/>
      <c r="L14" s="47"/>
      <c r="M14" s="170" t="s">
        <v>3</v>
      </c>
      <c r="N14" s="171"/>
      <c r="O14" s="171"/>
      <c r="P14" s="171"/>
      <c r="Q14" s="171"/>
      <c r="R14" s="171"/>
      <c r="S14" s="172"/>
      <c r="T14" s="46"/>
      <c r="U14" s="46"/>
      <c r="V14" s="46"/>
      <c r="W14" s="48"/>
    </row>
    <row r="15" spans="1:23" ht="18" customHeight="1">
      <c r="A15" s="49"/>
      <c r="B15" s="1"/>
      <c r="C15" s="11"/>
      <c r="D15" s="11"/>
      <c r="E15" s="10"/>
      <c r="F15" s="10"/>
      <c r="G15" s="10"/>
      <c r="H15" s="10"/>
      <c r="I15" s="10"/>
      <c r="J15" s="10"/>
      <c r="K15" s="10"/>
      <c r="L15" s="11"/>
      <c r="M15" s="10"/>
      <c r="N15" s="10"/>
      <c r="O15" s="10"/>
      <c r="P15" s="10"/>
      <c r="Q15" s="10"/>
      <c r="R15" s="10"/>
      <c r="S15" s="10"/>
      <c r="T15" s="11"/>
      <c r="U15" s="11"/>
      <c r="V15" s="11"/>
      <c r="W15" s="82"/>
    </row>
    <row r="16" spans="1:23" ht="90" customHeight="1">
      <c r="A16" s="49"/>
      <c r="B16" s="1"/>
      <c r="C16" s="19"/>
      <c r="D16" s="11"/>
      <c r="E16" s="29" t="s">
        <v>7</v>
      </c>
      <c r="F16" s="11"/>
      <c r="G16" s="29" t="s">
        <v>5</v>
      </c>
      <c r="H16" s="19"/>
      <c r="I16" s="19" t="s">
        <v>4</v>
      </c>
      <c r="J16" s="19"/>
      <c r="K16" s="29" t="s">
        <v>6</v>
      </c>
      <c r="L16" s="11"/>
      <c r="M16" s="29" t="s">
        <v>7</v>
      </c>
      <c r="N16" s="11"/>
      <c r="O16" s="29" t="s">
        <v>5</v>
      </c>
      <c r="P16" s="11"/>
      <c r="Q16" s="29" t="s">
        <v>4</v>
      </c>
      <c r="R16" s="11"/>
      <c r="S16" s="29" t="s">
        <v>8</v>
      </c>
      <c r="T16" s="11"/>
      <c r="U16" s="29" t="s">
        <v>9</v>
      </c>
      <c r="V16" s="29"/>
      <c r="W16" s="51" t="s">
        <v>84</v>
      </c>
    </row>
    <row r="17" spans="1:26" ht="15.75" thickBot="1">
      <c r="A17" s="49" t="s">
        <v>86</v>
      </c>
      <c r="B17" s="1"/>
      <c r="C17" s="143"/>
      <c r="D17" s="11"/>
      <c r="E17" s="87"/>
      <c r="F17" s="1"/>
      <c r="G17" s="87">
        <v>63495185</v>
      </c>
      <c r="H17" s="154"/>
      <c r="I17" s="87">
        <v>106082270</v>
      </c>
      <c r="J17" s="1"/>
      <c r="K17" s="41">
        <f>SUM(E17:I17)</f>
        <v>169577455</v>
      </c>
      <c r="L17" s="1"/>
      <c r="M17" s="88">
        <v>388866463</v>
      </c>
      <c r="N17" s="1"/>
      <c r="O17" s="89">
        <v>0</v>
      </c>
      <c r="P17" s="1"/>
      <c r="Q17" s="87">
        <v>134528165</v>
      </c>
      <c r="R17" s="1"/>
      <c r="S17" s="41">
        <f>SUM(M17:Q17)</f>
        <v>523394628</v>
      </c>
      <c r="T17" s="1"/>
      <c r="U17" s="41">
        <v>387356471</v>
      </c>
      <c r="V17" s="23"/>
      <c r="W17" s="90">
        <v>1141472126</v>
      </c>
    </row>
    <row r="18" spans="1:26" ht="15.75" thickTop="1">
      <c r="A18" s="49"/>
      <c r="B18" s="1"/>
      <c r="C18" s="18"/>
      <c r="D18" s="1"/>
      <c r="E18" s="18"/>
      <c r="F18" s="18"/>
      <c r="G18" s="18"/>
      <c r="H18" s="18"/>
      <c r="I18" s="18"/>
      <c r="J18" s="1"/>
      <c r="K18" s="20"/>
      <c r="L18" s="1"/>
      <c r="M18" s="18"/>
      <c r="N18" s="1"/>
      <c r="O18" s="1"/>
      <c r="P18" s="1"/>
      <c r="Q18" s="1"/>
      <c r="R18" s="1"/>
      <c r="S18" s="20"/>
      <c r="T18" s="1"/>
      <c r="U18" s="20"/>
      <c r="V18" s="20"/>
      <c r="W18" s="82"/>
    </row>
    <row r="19" spans="1:26">
      <c r="A19" s="49"/>
      <c r="B19" s="1"/>
      <c r="C19" s="1"/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7"/>
      <c r="V19" s="17"/>
      <c r="W19" s="82"/>
    </row>
    <row r="20" spans="1:26">
      <c r="A20" s="52" t="str">
        <f>A9</f>
        <v>Employer A</v>
      </c>
      <c r="B20" s="31" t="s">
        <v>18</v>
      </c>
      <c r="C20" s="23"/>
      <c r="D20" s="23"/>
      <c r="E20" s="23">
        <f>ROUND((E17*$O$9),0)</f>
        <v>0</v>
      </c>
      <c r="F20" s="23"/>
      <c r="G20" s="23">
        <f>ROUND((G17*$O$9),0)</f>
        <v>3451</v>
      </c>
      <c r="H20" s="23"/>
      <c r="I20" s="23">
        <f>ROUND((I17*$O$9),0)</f>
        <v>5766</v>
      </c>
      <c r="J20" s="23"/>
      <c r="K20" s="23">
        <f>ROUND((K17*$O$9),0)</f>
        <v>9217</v>
      </c>
      <c r="L20" s="23"/>
      <c r="M20" s="23">
        <f>ROUND((M17*$O$9),0)</f>
        <v>21135</v>
      </c>
      <c r="N20" s="23"/>
      <c r="O20" s="23">
        <f>ROUND((O17*$O$9),0)</f>
        <v>0</v>
      </c>
      <c r="P20" s="23"/>
      <c r="Q20" s="23">
        <f>ROUND((Q17*$O$9),0)</f>
        <v>7312</v>
      </c>
      <c r="R20" s="23"/>
      <c r="S20" s="23">
        <f>ROUND((S17*$O$9),0)</f>
        <v>28446</v>
      </c>
      <c r="T20" s="23"/>
      <c r="U20" s="23">
        <f>ROUND((U17*$O$9),0)</f>
        <v>21053</v>
      </c>
      <c r="V20" s="23"/>
      <c r="W20" s="53">
        <f>ROUND((W17*$O$9),0)</f>
        <v>62039</v>
      </c>
    </row>
    <row r="21" spans="1:26">
      <c r="A21" s="49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23"/>
      <c r="V21" s="23"/>
      <c r="W21" s="82"/>
    </row>
    <row r="22" spans="1:26" s="25" customFormat="1">
      <c r="A22" s="49"/>
      <c r="B22" s="1"/>
      <c r="C22" s="19"/>
      <c r="D22" s="1"/>
      <c r="E22" s="39"/>
      <c r="F22" s="1"/>
      <c r="G22" s="39"/>
      <c r="H22" s="39"/>
      <c r="I22" s="39"/>
      <c r="J22" s="1"/>
      <c r="K22" s="38"/>
      <c r="L22" s="1"/>
      <c r="M22" s="1"/>
      <c r="N22" s="1"/>
      <c r="O22" s="1"/>
      <c r="P22" s="1"/>
      <c r="Q22" s="1"/>
      <c r="R22" s="1"/>
      <c r="S22" s="1"/>
      <c r="T22" s="1"/>
      <c r="U22" s="23"/>
      <c r="V22" s="23"/>
      <c r="W22" s="82"/>
    </row>
    <row r="23" spans="1:26" s="25" customFormat="1" ht="15.75" thickBot="1">
      <c r="A23" s="49" t="s">
        <v>87</v>
      </c>
      <c r="B23" s="1"/>
      <c r="C23" s="17"/>
      <c r="D23" s="1"/>
      <c r="E23" s="87">
        <v>266160968</v>
      </c>
      <c r="F23" s="5"/>
      <c r="G23" s="87">
        <v>39271540</v>
      </c>
      <c r="H23" s="154"/>
      <c r="I23" s="87">
        <v>181429813</v>
      </c>
      <c r="J23" s="5"/>
      <c r="K23" s="152">
        <f>SUM(E23:J23)</f>
        <v>486862321</v>
      </c>
      <c r="L23" s="5"/>
      <c r="M23" s="87">
        <v>0</v>
      </c>
      <c r="N23" s="5"/>
      <c r="O23" s="153">
        <v>0</v>
      </c>
      <c r="P23" s="5"/>
      <c r="Q23" s="87">
        <v>75822776</v>
      </c>
      <c r="R23" s="5"/>
      <c r="S23" s="152">
        <f>SUM(M23:Q23)</f>
        <v>75822776</v>
      </c>
      <c r="T23" s="5"/>
      <c r="U23" s="152">
        <v>840972741</v>
      </c>
      <c r="V23" s="150"/>
      <c r="W23" s="151">
        <v>2322132220</v>
      </c>
      <c r="X23" s="40"/>
      <c r="Z23" s="40"/>
    </row>
    <row r="24" spans="1:26" s="25" customFormat="1" ht="15.75" thickTop="1">
      <c r="A24" s="49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3"/>
      <c r="V24" s="23"/>
      <c r="W24" s="82"/>
    </row>
    <row r="25" spans="1:26" s="25" customFormat="1">
      <c r="A25" s="52" t="s">
        <v>51</v>
      </c>
      <c r="B25" s="31"/>
      <c r="C25" s="23"/>
      <c r="D25" s="1"/>
      <c r="E25" s="23">
        <f>ROUND((E23*$K$9),0)</f>
        <v>14481</v>
      </c>
      <c r="F25" s="1"/>
      <c r="G25" s="23">
        <f>ROUND((G23*$K$9),0)</f>
        <v>2137</v>
      </c>
      <c r="H25" s="23"/>
      <c r="I25" s="23">
        <f>ROUND((I23*$K$9),0)</f>
        <v>9871</v>
      </c>
      <c r="J25" s="1"/>
      <c r="K25" s="23">
        <f>ROUND((K23*$K$9),0)</f>
        <v>26489</v>
      </c>
      <c r="L25" s="1"/>
      <c r="M25" s="23">
        <f>ROUND((M23*$K$9),0)</f>
        <v>0</v>
      </c>
      <c r="N25" s="1"/>
      <c r="O25" s="23">
        <f>ROUND((O23*$K$9),0)</f>
        <v>0</v>
      </c>
      <c r="P25" s="1"/>
      <c r="Q25" s="23">
        <f>ROUND((Q23*$K$9),0)</f>
        <v>4125</v>
      </c>
      <c r="R25" s="1"/>
      <c r="S25" s="23">
        <f>ROUND((S23*$K$9),0)</f>
        <v>4125</v>
      </c>
      <c r="T25" s="1"/>
      <c r="U25" s="23">
        <f>ROUND((U23*$K$9),0)</f>
        <v>45755</v>
      </c>
      <c r="V25" s="23"/>
      <c r="W25" s="53">
        <f>ROUND((W23*$K$9),0)</f>
        <v>126340</v>
      </c>
    </row>
    <row r="26" spans="1:26" s="25" customFormat="1">
      <c r="A26" s="4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23"/>
      <c r="V26" s="23"/>
      <c r="W26" s="82"/>
    </row>
    <row r="27" spans="1:26" s="25" customFormat="1">
      <c r="A27" s="49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3"/>
      <c r="V27" s="23"/>
      <c r="W27" s="54"/>
    </row>
    <row r="28" spans="1:26" s="25" customFormat="1">
      <c r="A28" s="49" t="s">
        <v>26</v>
      </c>
      <c r="B28" s="1"/>
      <c r="C28" s="1"/>
      <c r="D28" s="1"/>
      <c r="E28" s="23">
        <f>E25-E20</f>
        <v>14481</v>
      </c>
      <c r="F28" s="1"/>
      <c r="G28" s="23">
        <f>G25-G20</f>
        <v>-1314</v>
      </c>
      <c r="H28" s="23"/>
      <c r="I28" s="23">
        <f>+I25-I20</f>
        <v>4105</v>
      </c>
      <c r="J28" s="23"/>
      <c r="K28" s="23"/>
      <c r="L28" s="1"/>
      <c r="M28" s="23">
        <f>M25-M20</f>
        <v>-21135</v>
      </c>
      <c r="N28" s="1"/>
      <c r="O28" s="1"/>
      <c r="P28" s="1"/>
      <c r="Q28" s="23">
        <f>Q25-Q20</f>
        <v>-3187</v>
      </c>
      <c r="R28" s="1"/>
      <c r="S28" s="23"/>
      <c r="T28" s="1"/>
      <c r="U28" s="23"/>
      <c r="V28" s="23"/>
      <c r="W28" s="53">
        <f>+W25-W20</f>
        <v>64301</v>
      </c>
    </row>
    <row r="29" spans="1:26">
      <c r="A29" s="4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3"/>
      <c r="V29" s="23"/>
      <c r="W29" s="82"/>
    </row>
    <row r="30" spans="1:26" ht="15.75" thickBot="1">
      <c r="A30" s="55"/>
      <c r="B30" s="56"/>
      <c r="C30" s="56"/>
      <c r="D30" s="56"/>
      <c r="E30" s="56"/>
      <c r="F30" s="56"/>
      <c r="G30" s="74"/>
      <c r="H30" s="74"/>
      <c r="I30" s="74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7"/>
    </row>
    <row r="33" spans="1:17" ht="15.75" thickBot="1">
      <c r="A33" s="32" t="s">
        <v>52</v>
      </c>
    </row>
    <row r="34" spans="1:17">
      <c r="A34" s="4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8"/>
    </row>
    <row r="35" spans="1:17">
      <c r="A35" s="49"/>
      <c r="B35" s="1"/>
      <c r="C35" s="1"/>
      <c r="D35" s="1"/>
      <c r="E35" s="27" t="s">
        <v>83</v>
      </c>
      <c r="F35" s="1"/>
      <c r="G35" s="27" t="s">
        <v>83</v>
      </c>
      <c r="H35" s="1"/>
      <c r="I35" s="27" t="s">
        <v>85</v>
      </c>
      <c r="J35" s="1"/>
      <c r="K35" s="1"/>
      <c r="L35" s="1"/>
      <c r="M35" s="1"/>
      <c r="N35" s="1"/>
      <c r="O35" s="1"/>
      <c r="P35" s="1"/>
      <c r="Q35" s="50"/>
    </row>
    <row r="36" spans="1:17" s="25" customFormat="1">
      <c r="A36" s="49"/>
      <c r="B36" s="1"/>
      <c r="C36" s="1"/>
      <c r="D36" s="1"/>
      <c r="E36" s="72" t="s">
        <v>38</v>
      </c>
      <c r="F36" s="1"/>
      <c r="G36" s="72" t="s">
        <v>15</v>
      </c>
      <c r="H36" s="1"/>
      <c r="I36" s="72" t="s">
        <v>15</v>
      </c>
      <c r="J36" s="1"/>
      <c r="K36" s="1"/>
      <c r="L36" s="1"/>
      <c r="M36" s="1"/>
      <c r="N36" s="1"/>
      <c r="O36" s="1"/>
      <c r="P36" s="1"/>
      <c r="Q36" s="50"/>
    </row>
    <row r="37" spans="1:17" s="25" customFormat="1">
      <c r="A37" s="49"/>
      <c r="B37" s="1"/>
      <c r="C37" s="1"/>
      <c r="D37" s="1"/>
      <c r="E37" s="72" t="s">
        <v>39</v>
      </c>
      <c r="F37" s="1"/>
      <c r="G37" s="72" t="s">
        <v>40</v>
      </c>
      <c r="H37" s="1"/>
      <c r="I37" s="72" t="s">
        <v>40</v>
      </c>
      <c r="J37" s="1"/>
      <c r="K37" s="72" t="s">
        <v>41</v>
      </c>
      <c r="L37" s="1"/>
      <c r="M37" s="72" t="s">
        <v>42</v>
      </c>
      <c r="N37" s="1"/>
      <c r="O37" s="72" t="s">
        <v>1</v>
      </c>
      <c r="P37" s="1"/>
      <c r="Q37" s="75" t="s">
        <v>45</v>
      </c>
    </row>
    <row r="38" spans="1:17" s="25" customFormat="1">
      <c r="A38" s="49"/>
      <c r="B38" s="1"/>
      <c r="C38" s="73" t="s">
        <v>58</v>
      </c>
      <c r="D38" s="1"/>
      <c r="E38" s="17">
        <f>+I17</f>
        <v>106082270</v>
      </c>
      <c r="F38" s="1"/>
      <c r="G38" s="63">
        <f>E38*O9</f>
        <v>5765.5713745000003</v>
      </c>
      <c r="H38" s="1"/>
      <c r="I38" s="63">
        <f>E38*K9</f>
        <v>5771.6180638900005</v>
      </c>
      <c r="J38" s="1"/>
      <c r="K38" s="63">
        <f>I38-G38</f>
        <v>6.0466893900002106</v>
      </c>
      <c r="L38" s="1"/>
      <c r="M38" s="85">
        <f>IF(K38&gt;0,K38,)</f>
        <v>6.0466893900002106</v>
      </c>
      <c r="N38" s="85"/>
      <c r="O38" s="85">
        <f>IF(K38&lt;0,-K38,)</f>
        <v>0</v>
      </c>
      <c r="P38" s="1"/>
      <c r="Q38" s="50"/>
    </row>
    <row r="39" spans="1:17">
      <c r="A39" s="49"/>
      <c r="B39" s="1"/>
      <c r="C39" s="73" t="s">
        <v>23</v>
      </c>
      <c r="D39" s="1"/>
      <c r="E39" s="63">
        <f>G17</f>
        <v>63495185</v>
      </c>
      <c r="F39" s="1"/>
      <c r="G39" s="63">
        <f>E39*O9</f>
        <v>3450.9633047500001</v>
      </c>
      <c r="H39" s="63"/>
      <c r="I39" s="63">
        <f>E39*K9</f>
        <v>3454.5825302950002</v>
      </c>
      <c r="J39" s="63"/>
      <c r="K39" s="63">
        <f>I39-G39</f>
        <v>3.619225545000063</v>
      </c>
      <c r="L39" s="63"/>
      <c r="M39" s="85">
        <f>IF(K39&gt;0,K39,)</f>
        <v>3.619225545000063</v>
      </c>
      <c r="N39" s="85"/>
      <c r="O39" s="85">
        <f>IF(K39&lt;0,-K39,)</f>
        <v>0</v>
      </c>
      <c r="P39" s="1"/>
      <c r="Q39" s="50"/>
    </row>
    <row r="40" spans="1:17">
      <c r="A40" s="49"/>
      <c r="B40" s="1"/>
      <c r="C40" s="73" t="s">
        <v>36</v>
      </c>
      <c r="D40" s="1"/>
      <c r="E40" s="63">
        <f>M17</f>
        <v>388866463</v>
      </c>
      <c r="F40" s="1"/>
      <c r="G40" s="63">
        <f>E40*O9</f>
        <v>21134.892264049999</v>
      </c>
      <c r="H40" s="63"/>
      <c r="I40" s="63">
        <f>E40*K9</f>
        <v>21157.057652441003</v>
      </c>
      <c r="J40" s="63"/>
      <c r="K40" s="63">
        <f>I40-G40</f>
        <v>22.165388391003944</v>
      </c>
      <c r="L40" s="63"/>
      <c r="M40" s="85">
        <f>IF(K40&lt;0,-K40,)</f>
        <v>0</v>
      </c>
      <c r="N40" s="85"/>
      <c r="O40" s="85">
        <f>IF(K40&gt;0,K40,)</f>
        <v>22.165388391003944</v>
      </c>
      <c r="P40" s="1"/>
      <c r="Q40" s="50"/>
    </row>
    <row r="41" spans="1:17">
      <c r="A41" s="49"/>
      <c r="B41" s="1"/>
      <c r="C41" s="73" t="s">
        <v>37</v>
      </c>
      <c r="D41" s="1"/>
      <c r="E41" s="63">
        <f>Q17</f>
        <v>134528165</v>
      </c>
      <c r="F41" s="1"/>
      <c r="G41" s="63">
        <f>E41*O9</f>
        <v>7311.6057677500003</v>
      </c>
      <c r="H41" s="63"/>
      <c r="I41" s="63">
        <f>E41*K9</f>
        <v>7319.2738731550007</v>
      </c>
      <c r="J41" s="63"/>
      <c r="K41" s="63">
        <f>I41-G41</f>
        <v>7.6681054050004605</v>
      </c>
      <c r="L41" s="63"/>
      <c r="M41" s="85">
        <f>IF(K41&lt;0,-K41,)</f>
        <v>0</v>
      </c>
      <c r="N41" s="85"/>
      <c r="O41" s="85">
        <f>IF(K41&gt;0,K41,)</f>
        <v>7.6681054050004605</v>
      </c>
      <c r="P41" s="1"/>
      <c r="Q41" s="50"/>
    </row>
    <row r="42" spans="1:17">
      <c r="A42" s="49"/>
      <c r="B42" s="1"/>
      <c r="C42" s="73" t="s">
        <v>59</v>
      </c>
      <c r="D42" s="1"/>
      <c r="E42" s="63">
        <f>W17</f>
        <v>1141472126</v>
      </c>
      <c r="F42" s="1"/>
      <c r="G42" s="63">
        <f>E42*O9</f>
        <v>62039.010048099997</v>
      </c>
      <c r="H42" s="63"/>
      <c r="I42" s="63">
        <f>E42*K9</f>
        <v>62104.073959282003</v>
      </c>
      <c r="J42" s="63"/>
      <c r="K42" s="63">
        <f>I42-G42</f>
        <v>65.06391118200554</v>
      </c>
      <c r="L42" s="63"/>
      <c r="M42" s="85">
        <f>IF(K42&lt;0,-K42,)</f>
        <v>0</v>
      </c>
      <c r="N42" s="85"/>
      <c r="O42" s="85">
        <f>IF(K42&gt;0,K42,)</f>
        <v>65.06391118200554</v>
      </c>
      <c r="P42" s="1"/>
      <c r="Q42" s="50"/>
    </row>
    <row r="43" spans="1:17">
      <c r="A43" s="49"/>
      <c r="B43" s="1"/>
      <c r="C43" s="73" t="s">
        <v>35</v>
      </c>
      <c r="D43" s="1"/>
      <c r="E43" s="1"/>
      <c r="F43" s="1"/>
      <c r="G43" s="63"/>
      <c r="H43" s="63"/>
      <c r="I43" s="63"/>
      <c r="J43" s="63"/>
      <c r="K43" s="63"/>
      <c r="L43" s="63"/>
      <c r="M43" s="85">
        <f>SUM(O40:O42)-SUM(M38:M39)</f>
        <v>85.231490043009671</v>
      </c>
      <c r="N43" s="85"/>
      <c r="O43" s="85">
        <f>SUM(M40:M42)-SUM(O38:O39)</f>
        <v>0</v>
      </c>
      <c r="P43" s="1"/>
      <c r="Q43" s="82" t="s">
        <v>88</v>
      </c>
    </row>
    <row r="44" spans="1:17">
      <c r="A44" s="4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50"/>
    </row>
    <row r="45" spans="1:17" ht="15.75" thickBot="1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76">
        <f>SUM(M38:M43)</f>
        <v>94.897404978009945</v>
      </c>
      <c r="N45" s="56"/>
      <c r="O45" s="76">
        <f>SUM(O38:O43)</f>
        <v>94.897404978009945</v>
      </c>
      <c r="P45" s="56"/>
      <c r="Q45" s="57"/>
    </row>
    <row r="46" spans="1:1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</sheetData>
  <mergeCells count="3">
    <mergeCell ref="M14:S14"/>
    <mergeCell ref="A1:Q1"/>
    <mergeCell ref="E14:K14"/>
  </mergeCells>
  <pageMargins left="0.25" right="0.25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39"/>
  <sheetViews>
    <sheetView zoomScale="80" zoomScaleNormal="80" workbookViewId="0">
      <selection activeCell="G28" sqref="G28"/>
    </sheetView>
  </sheetViews>
  <sheetFormatPr defaultRowHeight="15"/>
  <cols>
    <col min="1" max="1" width="5.5703125" style="9" customWidth="1"/>
    <col min="2" max="2" width="12.85546875" style="9" customWidth="1"/>
    <col min="3" max="4" width="9.140625" style="9"/>
    <col min="5" max="5" width="6.7109375" style="9" customWidth="1"/>
    <col min="6" max="6" width="7.140625" style="9" customWidth="1"/>
    <col min="7" max="8" width="15.140625" style="9" bestFit="1" customWidth="1"/>
    <col min="9" max="9" width="2" style="9" customWidth="1"/>
    <col min="10" max="10" width="66" style="9" customWidth="1"/>
    <col min="11" max="11" width="20.85546875" style="9" customWidth="1"/>
    <col min="12" max="12" width="9.140625" style="9"/>
    <col min="13" max="13" width="5.140625" style="9" customWidth="1"/>
    <col min="14" max="14" width="5.85546875" style="9" customWidth="1"/>
    <col min="15" max="15" width="8.5703125" style="9" customWidth="1"/>
    <col min="16" max="16" width="13" style="9" bestFit="1" customWidth="1"/>
    <col min="17" max="17" width="5" style="9" customWidth="1"/>
    <col min="18" max="18" width="4.140625" style="25" customWidth="1"/>
    <col min="19" max="19" width="16.28515625" style="9" bestFit="1" customWidth="1"/>
    <col min="20" max="20" width="8.42578125" style="9" customWidth="1"/>
    <col min="21" max="21" width="15.7109375" style="9" customWidth="1"/>
    <col min="22" max="22" width="2.140625" style="9" customWidth="1"/>
    <col min="23" max="23" width="13.42578125" style="9" bestFit="1" customWidth="1"/>
    <col min="24" max="24" width="2.7109375" style="9" customWidth="1"/>
    <col min="25" max="25" width="14.5703125" style="9" bestFit="1" customWidth="1"/>
    <col min="26" max="26" width="2.140625" style="9" customWidth="1"/>
    <col min="27" max="27" width="14.5703125" style="9" bestFit="1" customWidth="1"/>
    <col min="28" max="28" width="2.140625" style="9" customWidth="1"/>
    <col min="29" max="29" width="14.5703125" style="9" bestFit="1" customWidth="1"/>
    <col min="30" max="30" width="2.140625" style="9" customWidth="1"/>
    <col min="31" max="31" width="12.85546875" style="9" customWidth="1"/>
    <col min="32" max="32" width="2.140625" style="9" customWidth="1"/>
    <col min="33" max="33" width="13.42578125" style="9" bestFit="1" customWidth="1"/>
    <col min="34" max="34" width="2.140625" style="9" customWidth="1"/>
    <col min="35" max="35" width="16" style="9" customWidth="1"/>
    <col min="36" max="36" width="2.140625" style="9" customWidth="1"/>
    <col min="37" max="37" width="15.28515625" style="9" bestFit="1" customWidth="1"/>
    <col min="38" max="38" width="2.5703125" style="9" customWidth="1"/>
    <col min="39" max="39" width="15.28515625" style="9" bestFit="1" customWidth="1"/>
    <col min="40" max="16384" width="9.140625" style="9"/>
  </cols>
  <sheetData>
    <row r="1" spans="1:17" ht="15" customHeight="1">
      <c r="A1" s="174" t="s">
        <v>44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</row>
    <row r="2" spans="1:17" ht="15.75">
      <c r="A2" s="144" t="s">
        <v>77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1:17" s="79" customFormat="1" ht="15.75">
      <c r="A3" s="144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</row>
    <row r="4" spans="1:17" s="79" customFormat="1" ht="15.75">
      <c r="A4" s="144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s="79" customFormat="1" ht="15.75">
      <c r="A5" s="144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</row>
    <row r="6" spans="1:17" s="25" customFormat="1">
      <c r="A6" s="9"/>
      <c r="B6" s="12" t="s">
        <v>16</v>
      </c>
      <c r="C6" s="6"/>
      <c r="D6" s="30" t="str">
        <f>Input!A9</f>
        <v>Employer A</v>
      </c>
      <c r="E6" s="28"/>
      <c r="F6" s="2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9" customFormat="1">
      <c r="B7" s="36"/>
      <c r="C7" s="5"/>
      <c r="D7" s="37"/>
      <c r="E7" s="80"/>
      <c r="F7" s="80"/>
    </row>
    <row r="8" spans="1:17" s="79" customFormat="1">
      <c r="B8" s="36"/>
      <c r="C8" s="5"/>
      <c r="D8" s="37"/>
      <c r="E8" s="80"/>
      <c r="F8" s="80"/>
    </row>
    <row r="9" spans="1:17">
      <c r="B9" s="3"/>
      <c r="C9" s="3"/>
      <c r="D9" s="3"/>
      <c r="E9" s="3"/>
      <c r="F9" s="3"/>
      <c r="G9" s="7"/>
      <c r="H9" s="7"/>
      <c r="I9" s="3"/>
      <c r="J9" s="3"/>
      <c r="K9" s="3"/>
      <c r="L9" s="3"/>
      <c r="M9" s="3"/>
      <c r="N9" s="3"/>
      <c r="O9" s="3"/>
      <c r="P9" s="3"/>
    </row>
    <row r="10" spans="1:17">
      <c r="B10" s="3"/>
      <c r="C10" s="3"/>
      <c r="D10" s="3"/>
      <c r="E10" s="3"/>
      <c r="F10" s="3"/>
      <c r="G10" s="7"/>
      <c r="H10" s="7"/>
      <c r="I10" s="3"/>
      <c r="J10" s="16"/>
      <c r="K10" s="3"/>
      <c r="L10" s="3"/>
      <c r="M10" s="3"/>
      <c r="N10" s="3"/>
      <c r="O10" s="3"/>
      <c r="P10" s="3"/>
    </row>
    <row r="11" spans="1:17">
      <c r="B11" s="3"/>
      <c r="C11" s="3"/>
      <c r="D11" s="3"/>
      <c r="E11" s="3"/>
      <c r="F11" s="3"/>
      <c r="G11" s="7"/>
      <c r="H11" s="7"/>
      <c r="I11" s="3"/>
      <c r="J11" s="16"/>
      <c r="K11" s="3"/>
      <c r="L11" s="3"/>
      <c r="M11" s="3"/>
      <c r="N11" s="3"/>
      <c r="O11" s="3"/>
      <c r="P11" s="3"/>
    </row>
    <row r="12" spans="1:17">
      <c r="B12" s="146" t="s">
        <v>89</v>
      </c>
      <c r="C12" s="2"/>
      <c r="D12" s="79"/>
      <c r="E12" s="79"/>
      <c r="F12" s="79"/>
      <c r="G12" s="79"/>
      <c r="H12" s="79"/>
      <c r="I12" s="79"/>
      <c r="J12" s="79"/>
      <c r="K12" s="79"/>
      <c r="L12" s="3"/>
      <c r="M12" s="3"/>
      <c r="N12" s="3"/>
      <c r="O12" s="3"/>
      <c r="P12" s="3"/>
    </row>
    <row r="13" spans="1:17">
      <c r="B13" s="80" t="s">
        <v>11</v>
      </c>
      <c r="C13" s="13"/>
      <c r="D13" s="79"/>
      <c r="E13" s="79"/>
      <c r="F13" s="79"/>
      <c r="G13" s="95" t="str">
        <f>IF(Input!W28&lt;0,-Input!W28,"")</f>
        <v/>
      </c>
      <c r="H13" s="155">
        <f>IF(Input!W28&lt;0,"",Input!W28)</f>
        <v>64301</v>
      </c>
      <c r="I13" s="14"/>
      <c r="J13" s="4" t="s">
        <v>78</v>
      </c>
      <c r="K13" s="42"/>
      <c r="L13" s="3"/>
      <c r="M13" s="3"/>
      <c r="N13" s="3"/>
      <c r="O13" s="3"/>
      <c r="P13" s="3"/>
    </row>
    <row r="14" spans="1:17">
      <c r="B14" s="80" t="s">
        <v>53</v>
      </c>
      <c r="C14" s="13"/>
      <c r="D14" s="79"/>
      <c r="E14" s="79"/>
      <c r="F14" s="79"/>
      <c r="G14" s="95">
        <f>IF(Input!E28&lt;0,"",Input!E28)</f>
        <v>14481</v>
      </c>
      <c r="H14" s="155" t="str">
        <f>IF(Input!E28&lt;0,-Input!E28,"")</f>
        <v/>
      </c>
      <c r="I14" s="14"/>
      <c r="J14" s="4" t="s">
        <v>24</v>
      </c>
      <c r="K14" s="81"/>
      <c r="L14" s="3"/>
      <c r="M14" s="3"/>
      <c r="N14" s="3"/>
      <c r="O14" s="3"/>
      <c r="P14" s="3"/>
    </row>
    <row r="15" spans="1:17">
      <c r="B15" s="80" t="s">
        <v>81</v>
      </c>
      <c r="C15" s="13"/>
      <c r="D15" s="79"/>
      <c r="E15" s="79"/>
      <c r="F15" s="79"/>
      <c r="G15" s="95" t="str">
        <f>IF(Input!G28&lt;0,"",Input!G28)</f>
        <v/>
      </c>
      <c r="H15" s="155">
        <f>IF(Input!G28&lt;0,-Input!G28,"")</f>
        <v>1314</v>
      </c>
      <c r="I15" s="14"/>
      <c r="J15" s="4" t="s">
        <v>24</v>
      </c>
      <c r="K15" s="43"/>
      <c r="L15" s="3"/>
      <c r="M15" s="3"/>
      <c r="N15" s="3"/>
      <c r="O15" s="3"/>
      <c r="P15" s="3"/>
    </row>
    <row r="16" spans="1:17" s="79" customFormat="1">
      <c r="B16" s="80" t="s">
        <v>54</v>
      </c>
      <c r="C16" s="13"/>
      <c r="G16" s="95">
        <f>IF(Input!I28&lt;0,"",Input!I28)</f>
        <v>4105</v>
      </c>
      <c r="H16" s="155" t="str">
        <f>IF(Input!I28&lt;0,-Input!I28,"")</f>
        <v/>
      </c>
      <c r="I16" s="14"/>
      <c r="J16" s="4" t="s">
        <v>24</v>
      </c>
      <c r="K16" s="43"/>
      <c r="L16" s="80"/>
      <c r="M16" s="80"/>
      <c r="N16" s="80"/>
      <c r="O16" s="80"/>
      <c r="P16" s="80"/>
    </row>
    <row r="17" spans="2:16">
      <c r="B17" s="80" t="s">
        <v>55</v>
      </c>
      <c r="C17" s="13"/>
      <c r="D17" s="79"/>
      <c r="E17" s="79"/>
      <c r="F17" s="79"/>
      <c r="G17" s="155">
        <f>IF(Input!M28&lt;0,-Input!M28,"")</f>
        <v>21135</v>
      </c>
      <c r="H17" s="95" t="str">
        <f>IF(Input!M28&lt;0,"",Input!M28)</f>
        <v/>
      </c>
      <c r="I17" s="14"/>
      <c r="J17" s="4" t="s">
        <v>24</v>
      </c>
      <c r="K17" s="79"/>
      <c r="L17" s="3"/>
      <c r="M17" s="3"/>
      <c r="N17" s="3"/>
      <c r="O17" s="5"/>
      <c r="P17" s="5"/>
    </row>
    <row r="18" spans="2:16">
      <c r="B18" s="80" t="s">
        <v>56</v>
      </c>
      <c r="C18" s="13"/>
      <c r="D18" s="79"/>
      <c r="E18" s="79"/>
      <c r="F18" s="79"/>
      <c r="G18" s="155">
        <f>IF(Input!Q28&lt;0,-Input!Q28,"")</f>
        <v>3187</v>
      </c>
      <c r="H18" s="95" t="str">
        <f>IF(Input!Q28&lt;0,"",Input!Q28)</f>
        <v/>
      </c>
      <c r="I18" s="14"/>
      <c r="J18" s="4" t="s">
        <v>24</v>
      </c>
      <c r="K18" s="79"/>
      <c r="L18" s="3"/>
      <c r="M18" s="3"/>
      <c r="N18" s="3"/>
      <c r="O18" s="5"/>
      <c r="P18" s="116"/>
    </row>
    <row r="19" spans="2:16">
      <c r="B19" s="80" t="s">
        <v>57</v>
      </c>
      <c r="C19" s="79"/>
      <c r="D19" s="79"/>
      <c r="E19" s="79"/>
      <c r="F19" s="79"/>
      <c r="G19" s="95">
        <f>IF(Input!U25&lt;0,"",Input!U25)</f>
        <v>45755</v>
      </c>
      <c r="H19" s="95" t="str">
        <f>IF(Input!U25&lt;0,-Input!U25,"")</f>
        <v/>
      </c>
      <c r="I19" s="79"/>
      <c r="J19" s="4" t="s">
        <v>80</v>
      </c>
      <c r="K19" s="79"/>
      <c r="L19" s="3"/>
      <c r="M19" s="3"/>
      <c r="N19" s="3"/>
      <c r="O19" s="5"/>
      <c r="P19" s="136"/>
    </row>
    <row r="20" spans="2:16">
      <c r="B20" s="80" t="s">
        <v>21</v>
      </c>
      <c r="C20" s="80"/>
      <c r="D20" s="80"/>
      <c r="E20" s="80"/>
      <c r="F20" s="80"/>
      <c r="G20" s="156" t="str">
        <f>IF(Input!I9&lt;0,-Input!I9,"")</f>
        <v/>
      </c>
      <c r="H20" s="156">
        <f>IF(Input!I9&lt;0,"",Input!I9)</f>
        <v>23132</v>
      </c>
      <c r="I20" s="80"/>
      <c r="J20" s="16" t="s">
        <v>25</v>
      </c>
      <c r="K20" s="80"/>
      <c r="L20" s="3"/>
      <c r="M20" s="3"/>
      <c r="N20" s="3"/>
      <c r="O20" s="5"/>
      <c r="P20" s="136"/>
    </row>
    <row r="21" spans="2:16">
      <c r="B21" s="83" t="s">
        <v>46</v>
      </c>
      <c r="C21" s="83"/>
      <c r="D21" s="83"/>
      <c r="E21" s="80"/>
      <c r="F21" s="80"/>
      <c r="G21" s="71"/>
      <c r="H21" s="156"/>
      <c r="I21" s="80"/>
      <c r="J21" s="80"/>
      <c r="K21" s="80"/>
    </row>
    <row r="22" spans="2:16">
      <c r="B22" s="80"/>
      <c r="C22" s="80"/>
      <c r="D22" s="80"/>
      <c r="E22" s="80"/>
      <c r="F22" s="80"/>
      <c r="G22" s="156"/>
      <c r="H22" s="156"/>
      <c r="I22" s="80"/>
      <c r="J22" s="80"/>
      <c r="K22" s="80"/>
    </row>
    <row r="23" spans="2:16">
      <c r="B23" s="80" t="s">
        <v>22</v>
      </c>
      <c r="C23" s="79"/>
      <c r="D23" s="79"/>
      <c r="E23" s="79"/>
      <c r="F23" s="79"/>
      <c r="G23" s="70"/>
      <c r="H23" s="157"/>
      <c r="I23" s="79"/>
      <c r="J23" s="4" t="s">
        <v>82</v>
      </c>
      <c r="K23" s="79"/>
    </row>
    <row r="24" spans="2:16">
      <c r="B24" s="80" t="s">
        <v>0</v>
      </c>
      <c r="C24" s="80"/>
      <c r="D24" s="80"/>
      <c r="E24" s="80"/>
      <c r="F24" s="80"/>
      <c r="G24" s="158"/>
      <c r="H24" s="110">
        <f>+G23</f>
        <v>0</v>
      </c>
      <c r="I24" s="79"/>
      <c r="J24" s="79"/>
      <c r="K24" s="79"/>
    </row>
    <row r="25" spans="2:16">
      <c r="B25" s="15"/>
      <c r="C25" s="80"/>
      <c r="D25" s="80"/>
      <c r="E25" s="80"/>
      <c r="F25" s="80"/>
      <c r="G25" s="14">
        <f>SUM(G13:G22)</f>
        <v>88663</v>
      </c>
      <c r="H25" s="14">
        <f>SUM(H13:H22)</f>
        <v>88747</v>
      </c>
      <c r="I25" s="80"/>
      <c r="J25" s="21">
        <f>IF(G25&gt;H25,G25-H25,H25-G25)</f>
        <v>84</v>
      </c>
      <c r="K25" s="58" t="s">
        <v>47</v>
      </c>
    </row>
    <row r="26" spans="2:16">
      <c r="B26" s="16"/>
      <c r="C26" s="80"/>
      <c r="D26" s="80"/>
      <c r="E26" s="80"/>
      <c r="F26" s="80"/>
      <c r="G26" s="7"/>
      <c r="H26" s="7"/>
      <c r="I26" s="80"/>
      <c r="J26" s="80"/>
      <c r="K26" s="58" t="s">
        <v>48</v>
      </c>
    </row>
    <row r="27" spans="2:16">
      <c r="B27" s="80"/>
      <c r="C27" s="80"/>
      <c r="D27" s="80"/>
      <c r="E27" s="80"/>
      <c r="F27" s="80"/>
      <c r="G27" s="7"/>
      <c r="H27" s="7"/>
      <c r="I27" s="80"/>
      <c r="J27" s="80"/>
      <c r="K27" s="58" t="s">
        <v>49</v>
      </c>
    </row>
    <row r="29" spans="2:16">
      <c r="J29" s="94">
        <f>ROUND(SUM(Input!M43:O43),0)</f>
        <v>85</v>
      </c>
      <c r="K29" s="80" t="s">
        <v>60</v>
      </c>
    </row>
    <row r="30" spans="2:16">
      <c r="J30" s="81">
        <f>+J25-J29</f>
        <v>-1</v>
      </c>
      <c r="K30" s="80" t="s">
        <v>61</v>
      </c>
    </row>
    <row r="33" spans="10:10">
      <c r="J33" s="81"/>
    </row>
    <row r="34" spans="10:10">
      <c r="J34" s="81"/>
    </row>
    <row r="39" spans="10:10">
      <c r="J39" s="159"/>
    </row>
  </sheetData>
  <mergeCells count="1">
    <mergeCell ref="A1:Q1"/>
  </mergeCells>
  <pageMargins left="0.7" right="0.7" top="0.75" bottom="0.7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opLeftCell="A16" zoomScaleNormal="100" workbookViewId="0">
      <selection activeCell="G9" sqref="G9"/>
    </sheetView>
  </sheetViews>
  <sheetFormatPr defaultRowHeight="15"/>
  <cols>
    <col min="1" max="1" width="11.28515625" customWidth="1"/>
    <col min="2" max="2" width="12.7109375" bestFit="1" customWidth="1"/>
    <col min="3" max="3" width="11.28515625" bestFit="1" customWidth="1"/>
    <col min="7" max="8" width="12.7109375" bestFit="1" customWidth="1"/>
    <col min="12" max="13" width="12.7109375" bestFit="1" customWidth="1"/>
    <col min="14" max="14" width="10.28515625" bestFit="1" customWidth="1"/>
  </cols>
  <sheetData>
    <row r="1" spans="1:14" ht="22.5">
      <c r="A1" s="177" t="s">
        <v>90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14" ht="22.5">
      <c r="A2" s="177" t="s">
        <v>91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4">
      <c r="A3" s="180" t="s">
        <v>64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</row>
    <row r="4" spans="1:14" s="25" customFormat="1"/>
    <row r="5" spans="1:14" s="25" customFormat="1"/>
    <row r="6" spans="1:14" s="25" customFormat="1"/>
    <row r="7" spans="1:14" s="25" customFormat="1"/>
    <row r="9" spans="1:14">
      <c r="H9" s="1"/>
      <c r="I9" s="1"/>
      <c r="J9" s="1"/>
      <c r="K9" s="178" t="s">
        <v>59</v>
      </c>
      <c r="L9" s="175"/>
      <c r="M9" s="175"/>
      <c r="N9" s="175"/>
    </row>
    <row r="10" spans="1:14">
      <c r="H10" s="1"/>
      <c r="I10" s="59"/>
      <c r="J10" s="1"/>
      <c r="K10" s="42"/>
      <c r="L10" s="64"/>
      <c r="M10" s="42">
        <f>+Input!W20</f>
        <v>62039</v>
      </c>
      <c r="N10" s="97" t="s">
        <v>63</v>
      </c>
    </row>
    <row r="11" spans="1:14">
      <c r="H11" s="1"/>
      <c r="I11" s="59"/>
      <c r="J11" s="1"/>
      <c r="K11" s="42"/>
      <c r="L11" s="65" t="str">
        <f>+'JE''s'!G13</f>
        <v/>
      </c>
      <c r="M11" s="109">
        <f>+'JE''s'!H13</f>
        <v>64301</v>
      </c>
      <c r="N11" s="109" t="s">
        <v>33</v>
      </c>
    </row>
    <row r="12" spans="1:14">
      <c r="H12" s="1"/>
      <c r="I12" s="59"/>
      <c r="J12" s="1"/>
      <c r="K12" s="42"/>
      <c r="L12" s="62"/>
      <c r="M12" s="42"/>
      <c r="N12" s="42"/>
    </row>
    <row r="13" spans="1:14">
      <c r="H13" s="1"/>
      <c r="I13" s="59"/>
      <c r="J13" s="1"/>
      <c r="K13" s="66"/>
      <c r="L13" s="67"/>
      <c r="M13" s="66"/>
      <c r="N13" s="66"/>
    </row>
    <row r="14" spans="1:14">
      <c r="H14" s="1"/>
      <c r="I14" s="59"/>
      <c r="J14" s="1"/>
      <c r="K14" s="42"/>
      <c r="L14" s="65"/>
      <c r="M14" s="103">
        <f>SUM(M10:M13)-SUM(L10:L13)</f>
        <v>126340</v>
      </c>
      <c r="N14" s="42"/>
    </row>
    <row r="15" spans="1:14">
      <c r="H15" s="1"/>
      <c r="I15" s="59"/>
      <c r="J15" s="1"/>
      <c r="K15" s="42"/>
      <c r="L15" s="62"/>
      <c r="M15" s="42"/>
      <c r="N15" s="42"/>
    </row>
    <row r="16" spans="1:14">
      <c r="H16" s="1"/>
      <c r="I16" s="59"/>
      <c r="J16" s="1"/>
      <c r="K16" s="42"/>
      <c r="L16" s="62"/>
      <c r="M16" s="42"/>
      <c r="N16" s="42"/>
    </row>
    <row r="17" spans="1:14">
      <c r="H17" s="1"/>
      <c r="I17" s="59"/>
      <c r="J17" s="1"/>
      <c r="K17" s="42"/>
      <c r="L17" s="62"/>
      <c r="M17" s="42"/>
      <c r="N17" s="42"/>
    </row>
    <row r="18" spans="1:14">
      <c r="H18" s="1"/>
      <c r="I18" s="1"/>
      <c r="J18" s="1"/>
    </row>
    <row r="20" spans="1:14">
      <c r="A20" s="179" t="s">
        <v>27</v>
      </c>
      <c r="B20" s="179"/>
      <c r="C20" s="179"/>
      <c r="D20" s="179"/>
      <c r="E20" s="60"/>
      <c r="F20" s="179" t="s">
        <v>27</v>
      </c>
      <c r="G20" s="179"/>
      <c r="H20" s="179"/>
      <c r="I20" s="179"/>
      <c r="J20" s="60"/>
      <c r="K20" s="179" t="s">
        <v>27</v>
      </c>
      <c r="L20" s="179"/>
      <c r="M20" s="179"/>
      <c r="N20" s="179"/>
    </row>
    <row r="21" spans="1:14">
      <c r="A21" s="175" t="s">
        <v>28</v>
      </c>
      <c r="B21" s="175"/>
      <c r="C21" s="175"/>
      <c r="D21" s="175"/>
      <c r="E21" s="60"/>
      <c r="F21" s="175" t="s">
        <v>29</v>
      </c>
      <c r="G21" s="175"/>
      <c r="H21" s="175"/>
      <c r="I21" s="175"/>
      <c r="J21" s="60"/>
      <c r="K21" s="175" t="s">
        <v>30</v>
      </c>
      <c r="L21" s="175"/>
      <c r="M21" s="175"/>
      <c r="N21" s="175"/>
    </row>
    <row r="22" spans="1:14">
      <c r="A22" s="97" t="s">
        <v>63</v>
      </c>
      <c r="B22" s="147">
        <f>+Input!K20+Input!I9</f>
        <v>32349</v>
      </c>
      <c r="C22" s="42"/>
      <c r="D22" s="42"/>
      <c r="E22" s="42"/>
      <c r="F22" s="42"/>
      <c r="G22" s="61"/>
      <c r="H22" s="42">
        <f>+Input!S20</f>
        <v>28446</v>
      </c>
      <c r="I22" s="97" t="s">
        <v>63</v>
      </c>
      <c r="J22" s="42"/>
      <c r="K22" s="97" t="s">
        <v>33</v>
      </c>
      <c r="L22" s="64">
        <f>+'JE''s'!G19</f>
        <v>45755</v>
      </c>
      <c r="M22" s="42" t="str">
        <f>+'JE''s'!H19</f>
        <v/>
      </c>
      <c r="N22" s="77"/>
    </row>
    <row r="23" spans="1:14">
      <c r="A23" s="97" t="s">
        <v>33</v>
      </c>
      <c r="B23" s="65"/>
      <c r="C23" s="42">
        <f>+Input!I9</f>
        <v>23132</v>
      </c>
      <c r="D23" s="97" t="s">
        <v>33</v>
      </c>
      <c r="E23" s="42"/>
      <c r="F23" s="97" t="s">
        <v>33</v>
      </c>
      <c r="G23" s="65">
        <f>'JE''s'!G18</f>
        <v>3187</v>
      </c>
      <c r="H23" s="95" t="str">
        <f>+'JE''s'!H18</f>
        <v/>
      </c>
      <c r="I23" t="s">
        <v>33</v>
      </c>
      <c r="J23" s="42"/>
      <c r="K23" s="95"/>
      <c r="L23" s="65" t="str">
        <f>+'JE''s'!G20</f>
        <v/>
      </c>
      <c r="M23" s="42"/>
      <c r="N23" s="42"/>
    </row>
    <row r="24" spans="1:14">
      <c r="A24" s="97" t="s">
        <v>33</v>
      </c>
      <c r="B24" s="65" t="str">
        <f>+'JE''s'!G15</f>
        <v/>
      </c>
      <c r="C24" s="77">
        <f>+'JE''s'!H15</f>
        <v>1314</v>
      </c>
      <c r="D24" s="97"/>
      <c r="E24" s="42"/>
      <c r="F24" s="97" t="s">
        <v>33</v>
      </c>
      <c r="G24" s="65">
        <f>+'JE''s'!G17</f>
        <v>21135</v>
      </c>
      <c r="H24" s="42" t="str">
        <f>+'JE''s'!H17</f>
        <v/>
      </c>
      <c r="I24" s="42"/>
      <c r="J24" s="42"/>
      <c r="K24" s="42"/>
      <c r="L24" s="62"/>
      <c r="M24" s="42"/>
      <c r="N24" s="42"/>
    </row>
    <row r="25" spans="1:14">
      <c r="A25" s="42"/>
      <c r="B25" s="62">
        <f>+'JE''s'!G14</f>
        <v>14481</v>
      </c>
      <c r="C25" s="42" t="str">
        <f>+'JE''s'!H14</f>
        <v/>
      </c>
      <c r="D25" s="78"/>
      <c r="E25" s="42"/>
      <c r="F25" s="42"/>
      <c r="G25" s="62"/>
      <c r="J25" s="42"/>
      <c r="K25" s="42"/>
      <c r="L25" s="62"/>
      <c r="M25" s="42"/>
      <c r="N25" s="42"/>
    </row>
    <row r="26" spans="1:14">
      <c r="A26" s="42"/>
      <c r="B26" s="65">
        <f>+'JE''s'!G16</f>
        <v>4105</v>
      </c>
      <c r="C26" s="42" t="str">
        <f>+'JE''s'!H16</f>
        <v/>
      </c>
      <c r="D26" s="42"/>
      <c r="E26" s="42"/>
      <c r="F26" s="42"/>
      <c r="G26" s="62"/>
      <c r="H26" s="42"/>
      <c r="I26" s="42"/>
      <c r="J26" s="42"/>
      <c r="K26" s="66"/>
      <c r="L26" s="67"/>
      <c r="M26" s="66"/>
      <c r="N26" s="66"/>
    </row>
    <row r="27" spans="1:14">
      <c r="A27" s="42"/>
      <c r="B27" s="65"/>
      <c r="C27" s="42"/>
      <c r="D27" s="42"/>
      <c r="E27" s="42"/>
      <c r="F27" s="66"/>
      <c r="G27" s="67"/>
      <c r="H27" s="66"/>
      <c r="I27" s="66"/>
      <c r="J27" s="42"/>
      <c r="K27" s="42"/>
      <c r="L27" s="62">
        <f>+L22</f>
        <v>45755</v>
      </c>
      <c r="M27" s="103"/>
      <c r="N27" s="42"/>
    </row>
    <row r="28" spans="1:14">
      <c r="A28" s="66"/>
      <c r="B28" s="67"/>
      <c r="C28" s="100"/>
      <c r="D28" s="66"/>
      <c r="E28" s="42"/>
      <c r="F28" s="105"/>
      <c r="G28" s="104">
        <f>SUM(G22:G27)</f>
        <v>24322</v>
      </c>
      <c r="H28" s="105">
        <f>SUM(H22:H27)</f>
        <v>28446</v>
      </c>
      <c r="I28" s="105"/>
      <c r="J28" s="105"/>
      <c r="K28" s="105"/>
      <c r="L28" s="104"/>
      <c r="M28" s="105"/>
      <c r="N28" s="105"/>
    </row>
    <row r="29" spans="1:14">
      <c r="A29" s="42"/>
      <c r="B29" s="101">
        <f>SUM(B22:B28)</f>
        <v>50935</v>
      </c>
      <c r="C29" s="102">
        <f>SUM(C22:C28)</f>
        <v>24446</v>
      </c>
      <c r="D29" s="99"/>
      <c r="E29" s="42"/>
      <c r="F29" s="105"/>
      <c r="G29" s="104"/>
      <c r="H29" s="105"/>
      <c r="I29" s="105"/>
      <c r="J29" s="105"/>
      <c r="K29" s="105"/>
      <c r="L29" s="104"/>
      <c r="M29" s="105"/>
      <c r="N29" s="105"/>
    </row>
    <row r="30" spans="1:14" s="79" customFormat="1">
      <c r="A30" s="42"/>
      <c r="B30" s="104"/>
      <c r="C30" s="102"/>
      <c r="D30" s="63"/>
      <c r="E30" s="42"/>
      <c r="F30" s="42"/>
      <c r="G30" s="68"/>
      <c r="H30" s="42"/>
      <c r="I30" s="42"/>
      <c r="J30" s="42"/>
      <c r="K30" s="42"/>
      <c r="L30" s="68"/>
      <c r="M30" s="42"/>
      <c r="N30" s="42"/>
    </row>
    <row r="31" spans="1:14">
      <c r="A31" s="97" t="s">
        <v>65</v>
      </c>
      <c r="B31" s="103">
        <f>+B29-C29</f>
        <v>26489</v>
      </c>
      <c r="C31" s="42"/>
      <c r="D31" s="42"/>
      <c r="E31" s="42"/>
      <c r="F31" s="42"/>
      <c r="G31" s="97" t="s">
        <v>65</v>
      </c>
      <c r="H31" s="103">
        <f>+H28-G28</f>
        <v>4124</v>
      </c>
      <c r="I31" s="42"/>
      <c r="J31" s="42"/>
      <c r="K31" s="42"/>
      <c r="L31" s="42"/>
      <c r="M31" s="42"/>
      <c r="N31" s="42"/>
    </row>
    <row r="35" spans="1:14">
      <c r="K35" s="1"/>
      <c r="L35" s="1"/>
      <c r="M35" s="1"/>
      <c r="N35" s="1"/>
    </row>
    <row r="36" spans="1:14">
      <c r="K36" s="1"/>
      <c r="L36" s="1"/>
      <c r="M36" s="1"/>
      <c r="N36" s="1"/>
    </row>
    <row r="37" spans="1:14">
      <c r="A37" s="175" t="s">
        <v>31</v>
      </c>
      <c r="B37" s="175"/>
      <c r="C37" s="175"/>
      <c r="D37" s="175"/>
      <c r="F37" s="175" t="s">
        <v>32</v>
      </c>
      <c r="G37" s="175"/>
      <c r="H37" s="175"/>
      <c r="I37" s="175"/>
      <c r="K37" s="176"/>
      <c r="L37" s="176"/>
      <c r="M37" s="176"/>
      <c r="N37" s="176"/>
    </row>
    <row r="38" spans="1:14">
      <c r="A38" s="42"/>
      <c r="B38" s="61" t="str">
        <f>+'JE''s'!G20</f>
        <v/>
      </c>
      <c r="C38" s="42">
        <f>+'JE''s'!H20</f>
        <v>23132</v>
      </c>
      <c r="D38" s="42"/>
      <c r="E38" s="42"/>
      <c r="F38" s="42"/>
      <c r="G38" s="64">
        <f>+'JE''s'!H20</f>
        <v>23132</v>
      </c>
      <c r="H38" s="42"/>
      <c r="I38" s="97"/>
      <c r="J38" s="42"/>
      <c r="K38" s="63"/>
      <c r="L38" s="106"/>
      <c r="M38" s="63"/>
      <c r="N38" s="63"/>
    </row>
    <row r="39" spans="1:14">
      <c r="A39" s="42"/>
      <c r="B39" s="62"/>
      <c r="C39" s="42"/>
      <c r="D39" s="42"/>
      <c r="E39" s="42"/>
      <c r="F39" s="42"/>
      <c r="G39" s="62"/>
      <c r="H39" s="42"/>
      <c r="I39" s="42"/>
      <c r="J39" s="42"/>
      <c r="K39" s="63"/>
      <c r="L39" s="68"/>
      <c r="M39" s="63"/>
      <c r="N39" s="63"/>
    </row>
    <row r="40" spans="1:14">
      <c r="A40" s="42"/>
      <c r="B40" s="62"/>
      <c r="C40" s="42"/>
      <c r="D40" s="42"/>
      <c r="E40" s="42"/>
      <c r="F40" s="42"/>
      <c r="G40" s="62"/>
      <c r="H40" s="42"/>
      <c r="I40" s="42"/>
      <c r="J40" s="42"/>
      <c r="K40" s="63"/>
      <c r="L40" s="106"/>
      <c r="M40" s="63"/>
      <c r="N40" s="63"/>
    </row>
    <row r="41" spans="1:14">
      <c r="A41" s="42"/>
      <c r="B41" s="62"/>
      <c r="C41" s="42"/>
      <c r="D41" s="42"/>
      <c r="E41" s="42"/>
      <c r="F41" s="66"/>
      <c r="G41" s="67"/>
      <c r="H41" s="66"/>
      <c r="I41" s="66"/>
      <c r="J41" s="42"/>
      <c r="K41" s="63"/>
      <c r="L41" s="68"/>
      <c r="M41" s="63"/>
      <c r="N41" s="63"/>
    </row>
    <row r="42" spans="1:14">
      <c r="A42" s="42"/>
      <c r="B42" s="62"/>
      <c r="C42" s="42"/>
      <c r="D42" s="42"/>
      <c r="E42" s="42"/>
      <c r="F42" s="42"/>
      <c r="G42" s="62">
        <f>SUM(G38:G41)</f>
        <v>23132</v>
      </c>
      <c r="H42" s="103">
        <f>SUM(H38:H41)</f>
        <v>0</v>
      </c>
      <c r="I42" s="42"/>
      <c r="J42" s="42"/>
      <c r="K42" s="63"/>
      <c r="L42" s="68"/>
      <c r="M42" s="63"/>
      <c r="N42" s="63"/>
    </row>
    <row r="43" spans="1:14">
      <c r="A43" s="42"/>
      <c r="B43" s="62"/>
      <c r="C43" s="42"/>
      <c r="D43" s="42"/>
      <c r="E43" s="42"/>
      <c r="F43" s="42"/>
      <c r="G43" s="62"/>
      <c r="H43" s="42"/>
      <c r="I43" s="42"/>
      <c r="J43" s="42"/>
      <c r="K43" s="63"/>
      <c r="L43" s="68"/>
      <c r="M43" s="63"/>
      <c r="N43" s="63"/>
    </row>
    <row r="44" spans="1:14">
      <c r="A44" s="42"/>
      <c r="B44" s="62"/>
      <c r="C44" s="42"/>
      <c r="D44" s="42"/>
      <c r="E44" s="42"/>
      <c r="F44" s="42"/>
      <c r="G44" s="62"/>
      <c r="H44" s="42"/>
      <c r="I44" s="42"/>
      <c r="J44" s="42"/>
      <c r="K44" s="63"/>
      <c r="L44" s="68"/>
      <c r="M44" s="63"/>
      <c r="N44" s="63"/>
    </row>
    <row r="45" spans="1:14">
      <c r="A45" s="42"/>
      <c r="B45" s="62"/>
      <c r="C45" s="42"/>
      <c r="D45" s="42"/>
      <c r="E45" s="42"/>
      <c r="F45" s="42"/>
      <c r="G45" s="62"/>
      <c r="H45" s="42"/>
      <c r="I45" s="42"/>
      <c r="J45" s="42"/>
      <c r="K45" s="63"/>
      <c r="L45" s="68"/>
      <c r="M45" s="63"/>
      <c r="N45" s="63"/>
    </row>
    <row r="46" spans="1:14" s="25" customFormat="1">
      <c r="A46" s="42"/>
      <c r="B46" s="68"/>
      <c r="C46" s="42"/>
      <c r="D46" s="42"/>
      <c r="E46" s="42"/>
      <c r="F46" s="42"/>
      <c r="G46" s="68"/>
      <c r="H46" s="42"/>
      <c r="I46" s="42"/>
      <c r="J46" s="42"/>
      <c r="K46" s="42"/>
      <c r="L46" s="68"/>
      <c r="M46" s="42"/>
      <c r="N46" s="42"/>
    </row>
    <row r="47" spans="1:14" s="25" customFormat="1">
      <c r="A47" s="42"/>
      <c r="B47" s="68"/>
      <c r="C47" s="42"/>
      <c r="D47" s="42"/>
      <c r="E47" s="42"/>
      <c r="F47" s="42"/>
      <c r="G47" s="68"/>
      <c r="H47" s="42"/>
      <c r="I47" s="42"/>
      <c r="J47" s="42"/>
      <c r="K47" s="42"/>
      <c r="L47" s="68"/>
      <c r="M47" s="42"/>
      <c r="N47" s="42"/>
    </row>
    <row r="48" spans="1:14" s="25" customFormat="1">
      <c r="A48" s="42"/>
      <c r="B48" s="68"/>
      <c r="C48" s="42"/>
      <c r="D48" s="42"/>
      <c r="E48" s="42"/>
      <c r="F48" s="42"/>
      <c r="G48" s="68"/>
      <c r="H48" s="42"/>
      <c r="I48" s="42"/>
      <c r="J48" s="42"/>
      <c r="K48" s="42"/>
      <c r="L48" s="68"/>
      <c r="M48" s="42"/>
      <c r="N48" s="42"/>
    </row>
    <row r="49" spans="1:14" s="25" customFormat="1">
      <c r="A49" s="42"/>
      <c r="B49" s="68"/>
      <c r="C49" s="42"/>
      <c r="D49" s="42"/>
      <c r="E49" s="42"/>
      <c r="F49" s="42"/>
      <c r="G49" s="68"/>
      <c r="H49" s="42"/>
      <c r="I49" s="42"/>
      <c r="J49" s="42"/>
      <c r="K49" s="42"/>
      <c r="L49" s="68"/>
      <c r="M49" s="42"/>
      <c r="N49" s="42"/>
    </row>
    <row r="50" spans="1:14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63"/>
      <c r="L50" s="63"/>
      <c r="M50" s="63"/>
      <c r="N50" s="63"/>
    </row>
    <row r="51" spans="1:14">
      <c r="A51" s="107" t="s">
        <v>62</v>
      </c>
    </row>
    <row r="53" spans="1:14">
      <c r="A53" t="s">
        <v>34</v>
      </c>
    </row>
    <row r="55" spans="1:14">
      <c r="A55" s="80" t="s">
        <v>50</v>
      </c>
    </row>
  </sheetData>
  <mergeCells count="13">
    <mergeCell ref="A37:D37"/>
    <mergeCell ref="F37:I37"/>
    <mergeCell ref="K37:N37"/>
    <mergeCell ref="A1:N1"/>
    <mergeCell ref="A2:N2"/>
    <mergeCell ref="K9:N9"/>
    <mergeCell ref="A20:D20"/>
    <mergeCell ref="A21:D21"/>
    <mergeCell ref="F20:I20"/>
    <mergeCell ref="F21:I21"/>
    <mergeCell ref="K20:N20"/>
    <mergeCell ref="K21:N21"/>
    <mergeCell ref="A3:N3"/>
  </mergeCells>
  <pageMargins left="0.7" right="0.7" top="0.75" bottom="0.75" header="0.3" footer="0.3"/>
  <pageSetup scale="6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6"/>
  <sheetViews>
    <sheetView zoomScale="90" zoomScaleNormal="90" workbookViewId="0">
      <selection activeCell="N9" sqref="N9"/>
    </sheetView>
  </sheetViews>
  <sheetFormatPr defaultRowHeight="15"/>
  <cols>
    <col min="1" max="1" width="14.85546875" style="79" customWidth="1"/>
    <col min="2" max="2" width="21" style="79" customWidth="1"/>
    <col min="3" max="3" width="13.140625" style="5" customWidth="1"/>
    <col min="4" max="4" width="19.85546875" style="79" customWidth="1"/>
    <col min="5" max="5" width="13" style="79" customWidth="1"/>
    <col min="6" max="6" width="19.85546875" style="79" customWidth="1"/>
    <col min="7" max="7" width="13.140625" style="79" customWidth="1"/>
    <col min="8" max="8" width="18.28515625" style="79" customWidth="1"/>
    <col min="9" max="9" width="14.42578125" style="79" customWidth="1"/>
    <col min="10" max="10" width="19.85546875" style="79" customWidth="1"/>
    <col min="11" max="11" width="14.42578125" style="79" customWidth="1"/>
    <col min="12" max="13" width="19.85546875" style="79" customWidth="1"/>
    <col min="14" max="14" width="17.7109375" style="5" customWidth="1"/>
    <col min="15" max="15" width="19.140625" style="79" customWidth="1"/>
    <col min="16" max="16" width="3" style="79" customWidth="1"/>
    <col min="17" max="17" width="17" style="79" customWidth="1"/>
    <col min="18" max="18" width="9.140625" style="79"/>
    <col min="19" max="19" width="13.140625" style="79" bestFit="1" customWidth="1"/>
    <col min="20" max="21" width="9.140625" style="79"/>
    <col min="22" max="22" width="13.140625" style="79" bestFit="1" customWidth="1"/>
    <col min="23" max="23" width="11" style="79" bestFit="1" customWidth="1"/>
    <col min="24" max="16384" width="9.140625" style="79"/>
  </cols>
  <sheetData>
    <row r="1" spans="1:22">
      <c r="A1" s="79" t="s">
        <v>92</v>
      </c>
      <c r="D1" s="111">
        <f>+O14+O34+O52</f>
        <v>142494383.09038803</v>
      </c>
      <c r="F1" s="98" t="s">
        <v>75</v>
      </c>
    </row>
    <row r="2" spans="1:22">
      <c r="D2" s="84"/>
      <c r="F2" s="98" t="s">
        <v>66</v>
      </c>
    </row>
    <row r="3" spans="1:22">
      <c r="D3" s="84"/>
    </row>
    <row r="4" spans="1:22">
      <c r="D4" s="84"/>
    </row>
    <row r="5" spans="1:22" ht="19.5">
      <c r="A5" s="112" t="s">
        <v>67</v>
      </c>
    </row>
    <row r="6" spans="1:22">
      <c r="B6" s="79">
        <v>5</v>
      </c>
      <c r="D6" s="79">
        <v>5</v>
      </c>
      <c r="F6" s="79">
        <v>5</v>
      </c>
      <c r="H6" s="79">
        <v>5</v>
      </c>
      <c r="J6" s="79">
        <v>5</v>
      </c>
      <c r="L6" s="79">
        <v>5</v>
      </c>
    </row>
    <row r="7" spans="1:22" ht="30">
      <c r="B7" s="113">
        <v>2015</v>
      </c>
      <c r="C7" s="114" t="s">
        <v>68</v>
      </c>
      <c r="D7" s="113">
        <v>2016</v>
      </c>
      <c r="E7" s="114" t="s">
        <v>68</v>
      </c>
      <c r="F7" s="113">
        <v>2017</v>
      </c>
      <c r="G7" s="114" t="s">
        <v>68</v>
      </c>
      <c r="H7" s="113">
        <v>2018</v>
      </c>
      <c r="I7" s="114" t="s">
        <v>68</v>
      </c>
      <c r="J7" s="115">
        <v>2019</v>
      </c>
      <c r="K7" s="114"/>
      <c r="L7" s="115">
        <v>2020</v>
      </c>
      <c r="M7" s="115"/>
      <c r="N7" s="116"/>
      <c r="O7" s="141" t="s">
        <v>76</v>
      </c>
      <c r="P7" s="137"/>
      <c r="Q7" s="142" t="s">
        <v>69</v>
      </c>
    </row>
    <row r="8" spans="1:22">
      <c r="B8" s="117">
        <f>605790957</f>
        <v>605790957</v>
      </c>
      <c r="C8" s="116"/>
      <c r="D8" s="117">
        <v>778977807</v>
      </c>
      <c r="F8" s="117">
        <v>-716714605</v>
      </c>
      <c r="H8" s="117">
        <v>-208254148</v>
      </c>
      <c r="J8" s="117">
        <v>-166279620</v>
      </c>
      <c r="L8" s="117">
        <v>740716649</v>
      </c>
      <c r="M8" s="118"/>
      <c r="N8" s="118"/>
      <c r="O8" s="8"/>
    </row>
    <row r="9" spans="1:22">
      <c r="A9" s="79">
        <v>2015</v>
      </c>
      <c r="B9" s="121">
        <f>$B$8/$B$6</f>
        <v>121158191.40000001</v>
      </c>
      <c r="C9" s="120">
        <f>+B8-B9</f>
        <v>484632765.60000002</v>
      </c>
      <c r="D9" s="119"/>
      <c r="E9" s="108"/>
      <c r="F9" s="121"/>
      <c r="H9" s="119"/>
      <c r="J9" s="119"/>
      <c r="L9" s="138"/>
      <c r="M9" s="138"/>
      <c r="N9" s="118"/>
      <c r="O9" s="84">
        <f t="shared" ref="O9" si="0">+B9+D9</f>
        <v>121158191.40000001</v>
      </c>
      <c r="Q9" s="81">
        <f>+C9+E9</f>
        <v>484632765.60000002</v>
      </c>
      <c r="S9" s="81"/>
      <c r="V9" s="81"/>
    </row>
    <row r="10" spans="1:22">
      <c r="A10" s="79">
        <v>2016</v>
      </c>
      <c r="B10" s="121">
        <f>$B$8/$B$6</f>
        <v>121158191.40000001</v>
      </c>
      <c r="C10" s="120">
        <f>+C9-B10</f>
        <v>363474574.20000005</v>
      </c>
      <c r="D10" s="166">
        <f>$D$8/$D$6</f>
        <v>155795561.40000001</v>
      </c>
      <c r="E10" s="108">
        <f>+D8-D10</f>
        <v>623182245.60000002</v>
      </c>
      <c r="F10" s="149"/>
      <c r="G10" s="108"/>
      <c r="H10" s="119"/>
      <c r="J10" s="119"/>
      <c r="L10" s="138"/>
      <c r="M10" s="138"/>
      <c r="N10" s="118"/>
      <c r="O10" s="84">
        <f>+B10+D10+F10</f>
        <v>276953752.80000001</v>
      </c>
      <c r="Q10" s="84">
        <f>+C10+E10+G10</f>
        <v>986656819.80000007</v>
      </c>
    </row>
    <row r="11" spans="1:22">
      <c r="A11" s="79">
        <v>2017</v>
      </c>
      <c r="B11" s="121">
        <f>$B$8/$B$6</f>
        <v>121158191.40000001</v>
      </c>
      <c r="C11" s="120">
        <f t="shared" ref="C11:C13" si="1">+C10-B11</f>
        <v>242316382.80000004</v>
      </c>
      <c r="D11" s="166">
        <f>$D$8/$D$6</f>
        <v>155795561.40000001</v>
      </c>
      <c r="E11" s="108">
        <f>+E10-D11</f>
        <v>467386684.20000005</v>
      </c>
      <c r="F11" s="149">
        <f>$F$8/$F$6</f>
        <v>-143342921</v>
      </c>
      <c r="G11" s="108">
        <f>F8-F11</f>
        <v>-573371684</v>
      </c>
      <c r="H11" s="149"/>
      <c r="I11" s="108"/>
      <c r="J11" s="148"/>
      <c r="K11" s="108"/>
      <c r="L11" s="138"/>
      <c r="M11" s="138"/>
      <c r="N11" s="118"/>
      <c r="O11" s="84">
        <f>+B11+D11+F11+H11</f>
        <v>133610831.80000001</v>
      </c>
      <c r="P11" s="80"/>
      <c r="Q11" s="84">
        <f>+C11+E11+G11+I11</f>
        <v>136331383.00000012</v>
      </c>
      <c r="V11" s="81"/>
    </row>
    <row r="12" spans="1:22">
      <c r="A12" s="79">
        <v>2018</v>
      </c>
      <c r="B12" s="121">
        <f>$B$8/$B$6</f>
        <v>121158191.40000001</v>
      </c>
      <c r="C12" s="120">
        <f t="shared" si="1"/>
        <v>121158191.40000004</v>
      </c>
      <c r="D12" s="166">
        <f>$D$8/$D$6</f>
        <v>155795561.40000001</v>
      </c>
      <c r="E12" s="108">
        <f t="shared" ref="E12:E14" si="2">+E11-D12</f>
        <v>311591122.80000007</v>
      </c>
      <c r="F12" s="149">
        <f>$F$8/$F$6</f>
        <v>-143342921</v>
      </c>
      <c r="G12" s="108">
        <f>+G11-F12</f>
        <v>-430028763</v>
      </c>
      <c r="H12" s="149">
        <f>+$H$8/$H$6</f>
        <v>-41650829.600000001</v>
      </c>
      <c r="I12" s="108">
        <f>+H8-H12</f>
        <v>-166603318.40000001</v>
      </c>
      <c r="J12" s="149"/>
      <c r="K12" s="108"/>
      <c r="L12" s="149"/>
      <c r="M12" s="149"/>
      <c r="N12" s="118"/>
      <c r="O12" s="84">
        <f>+B12+D12+F12+H12+J12</f>
        <v>91960002.200000018</v>
      </c>
      <c r="Q12" s="84">
        <f>+C12+E12+G12+I12+K12</f>
        <v>-163882767.1999999</v>
      </c>
    </row>
    <row r="13" spans="1:22">
      <c r="A13" s="79">
        <v>2019</v>
      </c>
      <c r="B13" s="166">
        <f>$B$8/$B$6</f>
        <v>121158191.40000001</v>
      </c>
      <c r="C13" s="167">
        <f t="shared" si="1"/>
        <v>0</v>
      </c>
      <c r="D13" s="166">
        <f>$D$8/$D$6</f>
        <v>155795561.40000001</v>
      </c>
      <c r="E13" s="108">
        <f t="shared" si="2"/>
        <v>155795561.40000007</v>
      </c>
      <c r="F13" s="120">
        <f>$F$8/$F$6</f>
        <v>-143342921</v>
      </c>
      <c r="G13" s="108">
        <f>+G12-F13</f>
        <v>-286685842</v>
      </c>
      <c r="H13" s="149">
        <f>+$H$8/$H$6</f>
        <v>-41650829.600000001</v>
      </c>
      <c r="I13" s="108">
        <f>+I12-H13</f>
        <v>-124952488.80000001</v>
      </c>
      <c r="J13" s="149">
        <f>$J$8/$J$6</f>
        <v>-33255924</v>
      </c>
      <c r="K13" s="108">
        <f>+J8-J13</f>
        <v>-133023696</v>
      </c>
      <c r="L13" s="149"/>
      <c r="M13" s="149"/>
      <c r="N13" s="118"/>
      <c r="O13" s="84">
        <f>+B13+D13+F13+H13+J13+L13</f>
        <v>58704078.200000018</v>
      </c>
      <c r="Q13" s="84">
        <f>G13+I13+K13+M13+E13</f>
        <v>-388866465.39999986</v>
      </c>
    </row>
    <row r="14" spans="1:22">
      <c r="A14" s="79">
        <v>2020</v>
      </c>
      <c r="B14" s="5"/>
      <c r="D14" s="132">
        <f>$D$8/$D$6</f>
        <v>155795561.40000001</v>
      </c>
      <c r="E14" s="98">
        <f t="shared" si="2"/>
        <v>0</v>
      </c>
      <c r="F14" s="118">
        <f>$F$8/$F$6</f>
        <v>-143342921</v>
      </c>
      <c r="G14" s="123">
        <f>+G13-F14</f>
        <v>-143342921</v>
      </c>
      <c r="H14" s="138">
        <f>+$H$8/$H$6</f>
        <v>-41650829.600000001</v>
      </c>
      <c r="I14" s="123">
        <f t="shared" ref="I14:I16" si="3">+I13-H14</f>
        <v>-83301659.200000018</v>
      </c>
      <c r="J14" s="138">
        <f>$J$8/$J$6</f>
        <v>-33255924</v>
      </c>
      <c r="K14" s="123">
        <f>+K13-J14</f>
        <v>-99767772</v>
      </c>
      <c r="L14" s="138">
        <f t="shared" ref="L14:L18" si="4">$L$8/$L$6</f>
        <v>148143329.80000001</v>
      </c>
      <c r="M14" s="163">
        <f>+L8-L14</f>
        <v>592573319.20000005</v>
      </c>
      <c r="N14" s="118"/>
      <c r="O14" s="124">
        <f>+B14+D14+F14+H14+J14+L14</f>
        <v>85689216.600000024</v>
      </c>
      <c r="Q14" s="125">
        <f>I14+K14+M14+G14</f>
        <v>266160967</v>
      </c>
    </row>
    <row r="15" spans="1:22">
      <c r="A15" s="79">
        <v>2021</v>
      </c>
      <c r="B15" s="1"/>
      <c r="D15" s="126"/>
      <c r="F15" s="121">
        <f>$F$8/$F$6</f>
        <v>-143342921</v>
      </c>
      <c r="G15" s="79">
        <f>+G14-F15</f>
        <v>0</v>
      </c>
      <c r="H15" s="138">
        <f>+$H$8/$H$6</f>
        <v>-41650829.600000001</v>
      </c>
      <c r="I15" s="81">
        <f t="shared" si="3"/>
        <v>-41650829.600000016</v>
      </c>
      <c r="J15" s="138">
        <f>$J$8/$J$6</f>
        <v>-33255924</v>
      </c>
      <c r="K15" s="81">
        <f t="shared" ref="K15:K17" si="5">+K14-J15</f>
        <v>-66511848</v>
      </c>
      <c r="L15" s="138">
        <f t="shared" si="4"/>
        <v>148143329.80000001</v>
      </c>
      <c r="M15" s="138">
        <f t="shared" ref="M15:M18" si="6">+M14-L15</f>
        <v>444429989.40000004</v>
      </c>
      <c r="N15" s="118"/>
      <c r="O15" s="81">
        <f>+H15+J15+L15+F15</f>
        <v>-70106344.799999982</v>
      </c>
      <c r="Q15" s="81">
        <f>+K15+M15+I15</f>
        <v>336267311.80000001</v>
      </c>
    </row>
    <row r="16" spans="1:22">
      <c r="A16" s="79">
        <v>2022</v>
      </c>
      <c r="B16" s="1"/>
      <c r="D16" s="126"/>
      <c r="E16" s="1"/>
      <c r="F16" s="130"/>
      <c r="G16" s="1"/>
      <c r="H16" s="126">
        <f>+$H$8/$H$6</f>
        <v>-41650829.600000001</v>
      </c>
      <c r="I16" s="79">
        <f t="shared" si="3"/>
        <v>0</v>
      </c>
      <c r="J16" s="138">
        <f>$J$8/$J$6</f>
        <v>-33255924</v>
      </c>
      <c r="K16" s="81">
        <f t="shared" si="5"/>
        <v>-33255924</v>
      </c>
      <c r="L16" s="118">
        <f t="shared" si="4"/>
        <v>148143329.80000001</v>
      </c>
      <c r="M16" s="138">
        <f t="shared" si="6"/>
        <v>296286659.60000002</v>
      </c>
      <c r="N16" s="118"/>
      <c r="O16" s="20">
        <f>+J16+L16+H16</f>
        <v>73236576.200000018</v>
      </c>
      <c r="Q16" s="81">
        <f>+M16+K16</f>
        <v>263030735.60000002</v>
      </c>
    </row>
    <row r="17" spans="1:22">
      <c r="A17" s="79">
        <v>2023</v>
      </c>
      <c r="B17" s="1"/>
      <c r="D17" s="126"/>
      <c r="E17" s="1"/>
      <c r="F17" s="130"/>
      <c r="G17" s="1"/>
      <c r="H17" s="126"/>
      <c r="I17" s="1"/>
      <c r="J17" s="118">
        <f>$J$8/$J$6</f>
        <v>-33255924</v>
      </c>
      <c r="K17" s="20">
        <f t="shared" si="5"/>
        <v>0</v>
      </c>
      <c r="L17" s="118">
        <f t="shared" si="4"/>
        <v>148143329.80000001</v>
      </c>
      <c r="M17" s="118">
        <f t="shared" si="6"/>
        <v>148143329.80000001</v>
      </c>
      <c r="N17" s="118"/>
      <c r="O17" s="20">
        <f>+L17+J17</f>
        <v>114887405.80000001</v>
      </c>
      <c r="Q17" s="81">
        <f>+M17+K17</f>
        <v>148143329.80000001</v>
      </c>
    </row>
    <row r="18" spans="1:22">
      <c r="A18" s="79">
        <v>2024</v>
      </c>
      <c r="B18" s="96"/>
      <c r="D18" s="127"/>
      <c r="F18" s="128"/>
      <c r="H18" s="127"/>
      <c r="J18" s="161"/>
      <c r="K18" s="81"/>
      <c r="L18" s="161">
        <f t="shared" si="4"/>
        <v>148143329.80000001</v>
      </c>
      <c r="M18" s="118">
        <f t="shared" si="6"/>
        <v>0</v>
      </c>
      <c r="N18" s="118"/>
      <c r="O18" s="161">
        <f>+L18</f>
        <v>148143329.80000001</v>
      </c>
      <c r="Q18" s="81">
        <f>+M18</f>
        <v>0</v>
      </c>
    </row>
    <row r="19" spans="1:22">
      <c r="B19" s="1"/>
      <c r="D19" s="126"/>
      <c r="F19" s="130"/>
      <c r="H19" s="126"/>
      <c r="J19" s="160"/>
      <c r="L19" s="118"/>
      <c r="M19" s="118"/>
      <c r="N19" s="118"/>
      <c r="O19" s="20"/>
    </row>
    <row r="20" spans="1:22">
      <c r="B20" s="119">
        <f>SUM(B9:B16)</f>
        <v>605790957</v>
      </c>
      <c r="C20" s="118"/>
      <c r="D20" s="119">
        <f>SUM(D9:D16)</f>
        <v>778977807</v>
      </c>
      <c r="F20" s="119">
        <f>SUM(F9:F16)</f>
        <v>-716714605</v>
      </c>
      <c r="H20" s="119">
        <f>SUM(H9:H16)</f>
        <v>-208254148</v>
      </c>
      <c r="J20" s="119">
        <f>SUM(J9:J17)</f>
        <v>-166279620</v>
      </c>
      <c r="L20" s="138">
        <f>SUM(L9:L18)</f>
        <v>740716649</v>
      </c>
      <c r="M20" s="138"/>
      <c r="N20" s="118"/>
      <c r="O20" s="81">
        <f>SUM(O9:O17)</f>
        <v>886093710.20000029</v>
      </c>
    </row>
    <row r="21" spans="1:22">
      <c r="L21" s="80"/>
      <c r="M21" s="80"/>
    </row>
    <row r="22" spans="1:22">
      <c r="D22" s="81"/>
    </row>
    <row r="23" spans="1:22">
      <c r="D23" s="81"/>
    </row>
    <row r="24" spans="1:22" ht="19.5">
      <c r="A24" s="112" t="s">
        <v>70</v>
      </c>
    </row>
    <row r="25" spans="1:22" ht="19.5">
      <c r="A25" s="112"/>
    </row>
    <row r="26" spans="1:22">
      <c r="B26" s="79">
        <v>5.5</v>
      </c>
      <c r="D26" s="79">
        <v>4.9000000000000004</v>
      </c>
      <c r="F26" s="80">
        <v>4.9000000000000004</v>
      </c>
      <c r="H26" s="80">
        <v>4.8</v>
      </c>
      <c r="J26" s="80">
        <v>4.8</v>
      </c>
      <c r="L26" s="80">
        <v>4.7</v>
      </c>
      <c r="M26" s="80"/>
      <c r="O26" s="93" t="s">
        <v>71</v>
      </c>
    </row>
    <row r="27" spans="1:22" ht="30">
      <c r="B27" s="113">
        <v>2015</v>
      </c>
      <c r="C27" s="116"/>
      <c r="D27" s="113">
        <v>2016</v>
      </c>
      <c r="F27" s="113">
        <v>2017</v>
      </c>
      <c r="H27" s="113">
        <v>2018</v>
      </c>
      <c r="I27" s="115"/>
      <c r="J27" s="116">
        <v>2019</v>
      </c>
      <c r="K27" s="115"/>
      <c r="L27" s="116">
        <v>2020</v>
      </c>
      <c r="M27" s="116"/>
      <c r="N27" s="116"/>
      <c r="O27" s="140" t="s">
        <v>76</v>
      </c>
    </row>
    <row r="28" spans="1:22">
      <c r="B28" s="131">
        <v>-105531304</v>
      </c>
      <c r="C28" s="116"/>
      <c r="D28" s="131">
        <v>-104512779</v>
      </c>
      <c r="F28" s="117">
        <v>273580592</v>
      </c>
      <c r="H28" s="117">
        <v>-38113799</v>
      </c>
      <c r="J28" s="117">
        <v>-105480176</v>
      </c>
      <c r="L28" s="117">
        <v>166634457</v>
      </c>
      <c r="M28" s="118"/>
      <c r="N28" s="118"/>
      <c r="O28" s="8"/>
    </row>
    <row r="29" spans="1:22">
      <c r="A29" s="79">
        <v>2015</v>
      </c>
      <c r="B29" s="119">
        <f t="shared" ref="B29:B33" si="7">$B$28/$B$26</f>
        <v>-19187509.818181816</v>
      </c>
      <c r="C29" s="120">
        <f>B28-B29</f>
        <v>-86343794.181818187</v>
      </c>
      <c r="D29" s="119"/>
      <c r="E29" s="108"/>
      <c r="F29" s="121"/>
      <c r="H29" s="119"/>
      <c r="J29" s="138"/>
      <c r="L29" s="138"/>
      <c r="M29" s="138"/>
      <c r="N29" s="118"/>
      <c r="O29" s="84">
        <f t="shared" ref="O29" si="8">+B29+D29</f>
        <v>-19187509.818181816</v>
      </c>
      <c r="Q29" s="81">
        <f>+C29+E29</f>
        <v>-86343794.181818187</v>
      </c>
      <c r="V29" s="81"/>
    </row>
    <row r="30" spans="1:22">
      <c r="A30" s="79">
        <v>2016</v>
      </c>
      <c r="B30" s="119">
        <f t="shared" si="7"/>
        <v>-19187509.818181816</v>
      </c>
      <c r="C30" s="120">
        <f t="shared" ref="C30:C34" si="9">+C29-B30</f>
        <v>-67156284.363636374</v>
      </c>
      <c r="D30" s="148">
        <f t="shared" ref="D30:D33" si="10">$D$28/$D$26</f>
        <v>-21329138.571428571</v>
      </c>
      <c r="E30" s="108">
        <f>+D28-D30</f>
        <v>-83183640.428571433</v>
      </c>
      <c r="F30" s="149"/>
      <c r="G30" s="108"/>
      <c r="H30" s="119"/>
      <c r="J30" s="138"/>
      <c r="L30" s="138"/>
      <c r="M30" s="138"/>
      <c r="N30" s="118"/>
      <c r="O30" s="84">
        <f>+B30+D30+F30</f>
        <v>-40516648.389610387</v>
      </c>
      <c r="Q30" s="84">
        <f>+C30+E30+G30</f>
        <v>-150339924.79220781</v>
      </c>
    </row>
    <row r="31" spans="1:22">
      <c r="A31" s="79">
        <v>2017</v>
      </c>
      <c r="B31" s="119">
        <f t="shared" si="7"/>
        <v>-19187509.818181816</v>
      </c>
      <c r="C31" s="120">
        <f t="shared" si="9"/>
        <v>-47968774.545454562</v>
      </c>
      <c r="D31" s="148">
        <f t="shared" si="10"/>
        <v>-21329138.571428571</v>
      </c>
      <c r="E31" s="108">
        <f t="shared" ref="E31:E34" si="11">+E30-D31</f>
        <v>-61854501.857142866</v>
      </c>
      <c r="F31" s="149">
        <f>$F$28/$F$26</f>
        <v>55832773.877551019</v>
      </c>
      <c r="G31" s="108">
        <f>+F28-F31</f>
        <v>217747818.12244898</v>
      </c>
      <c r="H31" s="162"/>
      <c r="I31" s="108"/>
      <c r="J31" s="149"/>
      <c r="K31" s="108"/>
      <c r="L31" s="138"/>
      <c r="M31" s="138"/>
      <c r="N31" s="118"/>
      <c r="O31" s="84">
        <f>+B31+D31+F31+H31</f>
        <v>15316125.487940632</v>
      </c>
      <c r="P31" s="80"/>
      <c r="Q31" s="84">
        <f>+C31+E31+G31+K31</f>
        <v>107924541.71985155</v>
      </c>
    </row>
    <row r="32" spans="1:22">
      <c r="A32" s="79">
        <v>2018</v>
      </c>
      <c r="B32" s="148">
        <f t="shared" si="7"/>
        <v>-19187509.818181816</v>
      </c>
      <c r="C32" s="120">
        <f t="shared" si="9"/>
        <v>-28781264.727272745</v>
      </c>
      <c r="D32" s="148">
        <f t="shared" si="10"/>
        <v>-21329138.571428571</v>
      </c>
      <c r="E32" s="108">
        <f t="shared" si="11"/>
        <v>-40525363.285714298</v>
      </c>
      <c r="F32" s="149">
        <f>$F$28/$F$26</f>
        <v>55832773.877551019</v>
      </c>
      <c r="G32" s="108">
        <f t="shared" ref="G32:G35" si="12">+G31-F32</f>
        <v>161915044.24489796</v>
      </c>
      <c r="H32" s="108">
        <f t="shared" ref="H32:H35" si="13">$H$28/$H$26</f>
        <v>-7940374.791666667</v>
      </c>
      <c r="I32" s="108">
        <f>+H28-H32</f>
        <v>-30173424.208333332</v>
      </c>
      <c r="J32" s="108"/>
      <c r="K32" s="108"/>
      <c r="L32" s="162"/>
      <c r="M32" s="162"/>
      <c r="N32" s="132"/>
      <c r="O32" s="84">
        <f>+B32+D32+F32+H32+J32</f>
        <v>7375750.6962739648</v>
      </c>
      <c r="Q32" s="84">
        <f>+C32+E32+G32+I32+K32</f>
        <v>62434992.023577586</v>
      </c>
    </row>
    <row r="33" spans="1:17">
      <c r="A33" s="79">
        <v>2019</v>
      </c>
      <c r="B33" s="148">
        <f t="shared" si="7"/>
        <v>-19187509.818181816</v>
      </c>
      <c r="C33" s="120">
        <f t="shared" si="9"/>
        <v>-9593754.9090909287</v>
      </c>
      <c r="D33" s="168">
        <f t="shared" si="10"/>
        <v>-21329138.571428571</v>
      </c>
      <c r="E33" s="108">
        <f t="shared" si="11"/>
        <v>-19196224.714285728</v>
      </c>
      <c r="F33" s="149">
        <f>$F$28/$F$26</f>
        <v>55832773.877551019</v>
      </c>
      <c r="G33" s="108">
        <f t="shared" si="12"/>
        <v>106082270.36734694</v>
      </c>
      <c r="H33" s="108">
        <f t="shared" si="13"/>
        <v>-7940374.791666667</v>
      </c>
      <c r="I33" s="108">
        <f>I32-H33</f>
        <v>-22233049.416666664</v>
      </c>
      <c r="J33" s="108">
        <f t="shared" ref="J33:J36" si="14">$J$28/$J$26</f>
        <v>-21975036.666666668</v>
      </c>
      <c r="K33" s="108">
        <f>+J28-J33</f>
        <v>-83505139.333333328</v>
      </c>
      <c r="L33" s="108"/>
      <c r="M33" s="162"/>
      <c r="N33" s="132"/>
      <c r="O33" s="84">
        <f>+B33+D33+F33+H33+J33+L33</f>
        <v>-14599285.970392704</v>
      </c>
      <c r="P33" s="80"/>
      <c r="Q33" s="84">
        <f>+E33+G33+I33+K33+M33+C33</f>
        <v>-28445898.00602971</v>
      </c>
    </row>
    <row r="34" spans="1:17">
      <c r="A34" s="79">
        <v>2020</v>
      </c>
      <c r="B34" s="126">
        <f>B28-SUM(B29:B33)</f>
        <v>-9593754.9090909213</v>
      </c>
      <c r="C34" s="122">
        <f t="shared" si="9"/>
        <v>0</v>
      </c>
      <c r="D34" s="126">
        <f>D28-SUM(D29:D33)</f>
        <v>-19196224.714285716</v>
      </c>
      <c r="E34" s="122">
        <f t="shared" si="11"/>
        <v>0</v>
      </c>
      <c r="F34" s="149">
        <f>$F$28/$F$26</f>
        <v>55832773.877551019</v>
      </c>
      <c r="G34" s="122">
        <f t="shared" si="12"/>
        <v>50249496.489795923</v>
      </c>
      <c r="H34" s="108">
        <f t="shared" si="13"/>
        <v>-7940374.791666667</v>
      </c>
      <c r="I34" s="122">
        <f t="shared" ref="I34:I36" si="15">I33-H34</f>
        <v>-14292674.624999996</v>
      </c>
      <c r="J34" s="108">
        <f t="shared" si="14"/>
        <v>-21975036.666666668</v>
      </c>
      <c r="K34" s="122">
        <f t="shared" ref="K34:K37" si="16">+K33-J34</f>
        <v>-61530102.666666657</v>
      </c>
      <c r="L34" s="108">
        <f t="shared" ref="L34:L37" si="17">$L$28/$L$26</f>
        <v>35454139.787234038</v>
      </c>
      <c r="M34" s="122">
        <f>+L28-L34</f>
        <v>131180317.21276596</v>
      </c>
      <c r="N34" s="132"/>
      <c r="O34" s="124">
        <f>+D34+F34+H34+J34+L34+B34</f>
        <v>32581522.583075084</v>
      </c>
      <c r="Q34" s="125">
        <f>+I34+K34+M34+G34</f>
        <v>105607036.41089523</v>
      </c>
    </row>
    <row r="35" spans="1:17">
      <c r="A35" s="79">
        <v>2021</v>
      </c>
      <c r="F35" s="138">
        <f>+F28-SUM(F30:F34)</f>
        <v>50249496.489795923</v>
      </c>
      <c r="G35" s="108">
        <f t="shared" si="12"/>
        <v>0</v>
      </c>
      <c r="H35" s="108">
        <f t="shared" si="13"/>
        <v>-7940374.791666667</v>
      </c>
      <c r="I35" s="108">
        <f t="shared" si="15"/>
        <v>-6352299.8333333293</v>
      </c>
      <c r="J35" s="108">
        <f t="shared" si="14"/>
        <v>-21975036.666666668</v>
      </c>
      <c r="K35" s="81">
        <f t="shared" si="16"/>
        <v>-39555065.999999985</v>
      </c>
      <c r="L35" s="108">
        <f t="shared" si="17"/>
        <v>35454139.787234038</v>
      </c>
      <c r="M35" s="81">
        <f t="shared" ref="M35:M38" si="18">+M34-L35</f>
        <v>95726177.425531924</v>
      </c>
      <c r="N35" s="132"/>
      <c r="O35" s="81">
        <f>+H35+J35+L35+F35</f>
        <v>55788224.818696626</v>
      </c>
      <c r="Q35" s="81">
        <f>+K35+M35+I35</f>
        <v>49818811.59219861</v>
      </c>
    </row>
    <row r="36" spans="1:17">
      <c r="A36" s="79">
        <v>2022</v>
      </c>
      <c r="B36" s="119"/>
      <c r="C36" s="118"/>
      <c r="D36" s="119"/>
      <c r="F36" s="121"/>
      <c r="H36" s="108">
        <f>+H28-SUM(H30:H35)</f>
        <v>-6352299.8333333321</v>
      </c>
      <c r="I36" s="108">
        <f t="shared" si="15"/>
        <v>0</v>
      </c>
      <c r="J36" s="108">
        <f t="shared" si="14"/>
        <v>-21975036.666666668</v>
      </c>
      <c r="K36" s="81">
        <f t="shared" si="16"/>
        <v>-17580029.333333317</v>
      </c>
      <c r="L36" s="108">
        <f t="shared" si="17"/>
        <v>35454139.787234038</v>
      </c>
      <c r="M36" s="81">
        <f t="shared" si="18"/>
        <v>60272037.638297886</v>
      </c>
      <c r="N36" s="132"/>
      <c r="O36" s="81">
        <f>+J36+L36+H36</f>
        <v>7126803.2872340381</v>
      </c>
      <c r="Q36" s="81">
        <f>+C36+E36+G36+I36+K36+M36</f>
        <v>42692008.304964572</v>
      </c>
    </row>
    <row r="37" spans="1:17">
      <c r="A37" s="79">
        <v>2023</v>
      </c>
      <c r="B37" s="1"/>
      <c r="D37" s="20"/>
      <c r="E37" s="1"/>
      <c r="F37" s="130"/>
      <c r="G37" s="1"/>
      <c r="H37" s="126"/>
      <c r="I37" s="1"/>
      <c r="J37" s="118">
        <f>J28-SUM(J32:J36)</f>
        <v>-17580029.333333328</v>
      </c>
      <c r="K37" s="81">
        <f t="shared" si="16"/>
        <v>0</v>
      </c>
      <c r="L37" s="108">
        <f t="shared" si="17"/>
        <v>35454139.787234038</v>
      </c>
      <c r="M37" s="81">
        <f t="shared" si="18"/>
        <v>24817897.851063848</v>
      </c>
      <c r="N37" s="118"/>
      <c r="O37" s="81">
        <f>+L37+J37</f>
        <v>17874110.45390071</v>
      </c>
      <c r="Q37" s="81">
        <f>+K37+M37</f>
        <v>24817897.851063848</v>
      </c>
    </row>
    <row r="38" spans="1:17">
      <c r="A38" s="79">
        <v>2024</v>
      </c>
      <c r="B38" s="96"/>
      <c r="D38" s="96"/>
      <c r="F38" s="96"/>
      <c r="H38" s="96"/>
      <c r="J38" s="96"/>
      <c r="L38" s="129">
        <f>L28-SUM(L33:L37)</f>
        <v>24817897.851063848</v>
      </c>
      <c r="M38" s="81">
        <f t="shared" si="18"/>
        <v>0</v>
      </c>
      <c r="N38" s="118"/>
      <c r="O38" s="169">
        <f>+L38</f>
        <v>24817897.851063848</v>
      </c>
      <c r="Q38" s="81"/>
    </row>
    <row r="39" spans="1:17">
      <c r="B39" s="119">
        <f>SUM(B29:B37)</f>
        <v>-105531304</v>
      </c>
      <c r="C39" s="118"/>
      <c r="D39" s="119">
        <f>SUM(D29:D37)</f>
        <v>-104512779</v>
      </c>
      <c r="F39" s="119">
        <f>SUM(F29:F37)</f>
        <v>273580592</v>
      </c>
      <c r="H39" s="119">
        <f>SUM(H29:H37)</f>
        <v>-38113799</v>
      </c>
      <c r="J39" s="138">
        <f>SUM(J29:J37)</f>
        <v>-105480176</v>
      </c>
      <c r="L39" s="119">
        <f>SUM(L29:L38)</f>
        <v>166634457</v>
      </c>
      <c r="M39" s="119"/>
      <c r="N39" s="118"/>
      <c r="O39" s="81">
        <f>SUM(O29:O38)</f>
        <v>86576991</v>
      </c>
    </row>
    <row r="40" spans="1:17">
      <c r="B40" s="119"/>
      <c r="C40" s="118"/>
      <c r="D40" s="119"/>
      <c r="F40" s="119"/>
      <c r="H40" s="119"/>
      <c r="J40" s="138"/>
      <c r="L40" s="119"/>
      <c r="M40" s="119"/>
      <c r="N40" s="118"/>
      <c r="O40" s="81"/>
    </row>
    <row r="41" spans="1:17">
      <c r="B41" s="119"/>
      <c r="C41" s="118"/>
      <c r="D41" s="119"/>
      <c r="F41" s="119"/>
      <c r="H41" s="119"/>
      <c r="J41" s="138"/>
      <c r="L41" s="119"/>
      <c r="M41" s="119"/>
      <c r="N41" s="118"/>
    </row>
    <row r="42" spans="1:17">
      <c r="B42" s="119"/>
      <c r="C42" s="118"/>
      <c r="D42" s="119"/>
      <c r="F42" s="119"/>
      <c r="H42" s="119"/>
      <c r="J42" s="138"/>
      <c r="L42" s="119"/>
      <c r="M42" s="119"/>
      <c r="N42" s="118"/>
    </row>
    <row r="43" spans="1:17" ht="19.5">
      <c r="A43" s="112" t="s">
        <v>72</v>
      </c>
      <c r="J43" s="80"/>
    </row>
    <row r="44" spans="1:17">
      <c r="B44" s="79">
        <v>5.5</v>
      </c>
      <c r="D44" s="79">
        <v>4.9000000000000004</v>
      </c>
      <c r="F44" s="80">
        <v>4.9000000000000004</v>
      </c>
      <c r="H44" s="80">
        <v>4.8</v>
      </c>
      <c r="J44" s="80">
        <v>4.8</v>
      </c>
      <c r="L44" s="80">
        <v>4.8</v>
      </c>
      <c r="M44" s="80"/>
      <c r="O44" s="93" t="s">
        <v>71</v>
      </c>
    </row>
    <row r="45" spans="1:17" ht="30">
      <c r="B45" s="113">
        <v>2015</v>
      </c>
      <c r="C45" s="116"/>
      <c r="D45" s="113">
        <v>2016</v>
      </c>
      <c r="F45" s="113">
        <v>2017</v>
      </c>
      <c r="H45" s="113">
        <v>2018</v>
      </c>
      <c r="I45" s="115"/>
      <c r="J45" s="116">
        <v>2019</v>
      </c>
      <c r="K45" s="115"/>
      <c r="L45" s="116">
        <v>2020</v>
      </c>
      <c r="M45" s="116"/>
      <c r="N45" s="116"/>
      <c r="O45" s="140" t="s">
        <v>76</v>
      </c>
    </row>
    <row r="46" spans="1:17">
      <c r="B46" s="133">
        <v>0</v>
      </c>
      <c r="C46" s="134"/>
      <c r="D46" s="117">
        <v>13100000</v>
      </c>
      <c r="F46" s="117">
        <v>0</v>
      </c>
      <c r="H46" s="117">
        <v>104724103</v>
      </c>
      <c r="J46" s="117">
        <v>0</v>
      </c>
      <c r="L46" s="117">
        <v>0</v>
      </c>
      <c r="M46" s="118"/>
      <c r="N46" s="118"/>
      <c r="O46" s="8"/>
    </row>
    <row r="47" spans="1:17">
      <c r="A47" s="79">
        <v>2015</v>
      </c>
      <c r="B47" s="119">
        <f>$B$46/$B$44</f>
        <v>0</v>
      </c>
      <c r="C47" s="118">
        <f>+B46-B47</f>
        <v>0</v>
      </c>
      <c r="J47" s="80"/>
      <c r="L47" s="80"/>
      <c r="M47" s="80"/>
      <c r="O47" s="81">
        <f t="shared" ref="O47:O48" si="19">+B47+D47</f>
        <v>0</v>
      </c>
    </row>
    <row r="48" spans="1:17">
      <c r="A48" s="79">
        <v>2016</v>
      </c>
      <c r="B48" s="119">
        <f t="shared" ref="B48:B51" si="20">$B$46/$B$44</f>
        <v>0</v>
      </c>
      <c r="C48" s="120">
        <f>+C47-B48</f>
        <v>0</v>
      </c>
      <c r="D48" s="138">
        <f>+D46/D44</f>
        <v>2673469.387755102</v>
      </c>
      <c r="E48" s="81">
        <f>+D46-D48</f>
        <v>10426530.612244898</v>
      </c>
      <c r="F48" s="139"/>
      <c r="H48" s="119"/>
      <c r="J48" s="138"/>
      <c r="L48" s="138"/>
      <c r="M48" s="138"/>
      <c r="N48" s="118"/>
      <c r="O48" s="84">
        <f t="shared" si="19"/>
        <v>2673469.387755102</v>
      </c>
      <c r="Q48" s="81">
        <f>+C48+E48</f>
        <v>10426530.612244898</v>
      </c>
    </row>
    <row r="49" spans="1:17">
      <c r="A49" s="79">
        <v>2017</v>
      </c>
      <c r="B49" s="119">
        <f t="shared" si="20"/>
        <v>0</v>
      </c>
      <c r="C49" s="120">
        <f t="shared" ref="C49:C52" si="21">+C48-B49</f>
        <v>0</v>
      </c>
      <c r="D49" s="138">
        <f>+D46/D44</f>
        <v>2673469.387755102</v>
      </c>
      <c r="E49" s="81">
        <f>+E48-D49</f>
        <v>7753061.2244897969</v>
      </c>
      <c r="F49" s="138">
        <f>$F$46/$F$44</f>
        <v>0</v>
      </c>
      <c r="G49" s="108">
        <f>+F46-F49</f>
        <v>0</v>
      </c>
      <c r="H49" s="119"/>
      <c r="J49" s="138"/>
      <c r="L49" s="138"/>
      <c r="M49" s="138"/>
      <c r="N49" s="118"/>
      <c r="O49" s="84">
        <f>+B49+D49+F49</f>
        <v>2673469.387755102</v>
      </c>
      <c r="P49" s="80"/>
      <c r="Q49" s="84">
        <f>+C49+E49+G49</f>
        <v>7753061.2244897969</v>
      </c>
    </row>
    <row r="50" spans="1:17">
      <c r="A50" s="79">
        <v>2018</v>
      </c>
      <c r="B50" s="119">
        <f t="shared" si="20"/>
        <v>0</v>
      </c>
      <c r="C50" s="120">
        <f t="shared" si="21"/>
        <v>0</v>
      </c>
      <c r="D50" s="138">
        <f>+D46/D44</f>
        <v>2673469.387755102</v>
      </c>
      <c r="E50" s="81">
        <f t="shared" ref="E50:E52" si="22">+E49-D50</f>
        <v>5079591.8367346954</v>
      </c>
      <c r="F50" s="149">
        <f t="shared" ref="F50:F52" si="23">$F$46/$F$44</f>
        <v>0</v>
      </c>
      <c r="G50" s="108">
        <f>+G49-F50</f>
        <v>0</v>
      </c>
      <c r="H50" s="138">
        <f>+$H$46/$H$44</f>
        <v>21817521.458333336</v>
      </c>
      <c r="I50" s="81">
        <f>+H46-H50</f>
        <v>82906581.541666657</v>
      </c>
      <c r="J50" s="138"/>
      <c r="L50" s="138"/>
      <c r="M50" s="138"/>
      <c r="N50" s="118"/>
      <c r="O50" s="84">
        <f>+B50+D50+F50+H50</f>
        <v>24490990.846088439</v>
      </c>
      <c r="P50" s="80"/>
      <c r="Q50" s="84">
        <f>+C50+E50+G50+K50+I50</f>
        <v>87986173.378401354</v>
      </c>
    </row>
    <row r="51" spans="1:17">
      <c r="A51" s="79">
        <v>2019</v>
      </c>
      <c r="B51" s="119">
        <f t="shared" si="20"/>
        <v>0</v>
      </c>
      <c r="C51" s="118">
        <f t="shared" si="21"/>
        <v>0</v>
      </c>
      <c r="D51" s="138">
        <f>+D46/D44</f>
        <v>2673469.387755102</v>
      </c>
      <c r="E51" s="81">
        <f t="shared" si="22"/>
        <v>2406122.4489795933</v>
      </c>
      <c r="F51" s="138">
        <f t="shared" si="23"/>
        <v>0</v>
      </c>
      <c r="G51" s="81">
        <f t="shared" ref="G51:G53" si="24">+G50-F51</f>
        <v>0</v>
      </c>
      <c r="H51" s="138">
        <f t="shared" ref="H51:H53" si="25">+$H$46/$H$44</f>
        <v>21817521.458333336</v>
      </c>
      <c r="I51" s="81">
        <f>+I50-H51</f>
        <v>61089060.083333321</v>
      </c>
      <c r="J51" s="139">
        <f>+$J$46/$J$44</f>
        <v>0</v>
      </c>
      <c r="K51" s="43">
        <f>+J46-J51</f>
        <v>0</v>
      </c>
      <c r="L51" s="139"/>
      <c r="M51" s="139"/>
      <c r="N51" s="132"/>
      <c r="O51" s="84">
        <f>+B51+D51+F51+H51+J51</f>
        <v>24490990.846088439</v>
      </c>
      <c r="Q51" s="84">
        <f>+C51+E51+G51+I51+K51</f>
        <v>63495182.532312915</v>
      </c>
    </row>
    <row r="52" spans="1:17">
      <c r="A52" s="79">
        <v>2020</v>
      </c>
      <c r="B52" s="126">
        <f>B46-SUM(B47:B51)</f>
        <v>0</v>
      </c>
      <c r="C52" s="123">
        <f t="shared" si="21"/>
        <v>0</v>
      </c>
      <c r="D52" s="81">
        <f>+D46-SUM(D48:D51)</f>
        <v>2406122.448979592</v>
      </c>
      <c r="E52" s="123">
        <f t="shared" si="22"/>
        <v>0</v>
      </c>
      <c r="F52" s="138">
        <f t="shared" si="23"/>
        <v>0</v>
      </c>
      <c r="G52" s="123">
        <f t="shared" si="24"/>
        <v>0</v>
      </c>
      <c r="H52" s="138">
        <f t="shared" si="25"/>
        <v>21817521.458333336</v>
      </c>
      <c r="I52" s="123">
        <f t="shared" ref="I52:I54" si="26">+I51-H52</f>
        <v>39271538.624999985</v>
      </c>
      <c r="J52" s="139">
        <f t="shared" ref="J52:J54" si="27">+$J$46/$J$44</f>
        <v>0</v>
      </c>
      <c r="K52" s="165">
        <f>+K51-J52</f>
        <v>0</v>
      </c>
      <c r="L52" s="139">
        <f t="shared" ref="L52:L55" si="28">$L$46/$L$44</f>
        <v>0</v>
      </c>
      <c r="M52" s="139"/>
      <c r="N52" s="132"/>
      <c r="O52" s="124">
        <f>+B52+D52+F52+H52+J52+L52</f>
        <v>24223643.90731293</v>
      </c>
      <c r="P52" s="80"/>
      <c r="Q52" s="125">
        <f>G52+I52+K52+M52</f>
        <v>39271538.624999985</v>
      </c>
    </row>
    <row r="53" spans="1:17">
      <c r="A53" s="79">
        <v>2021</v>
      </c>
      <c r="B53" s="126"/>
      <c r="C53" s="118"/>
      <c r="D53" s="1"/>
      <c r="F53" s="138">
        <f>+F46-SUM(F49:F52)</f>
        <v>0</v>
      </c>
      <c r="G53" s="81">
        <f t="shared" si="24"/>
        <v>0</v>
      </c>
      <c r="H53" s="138">
        <f t="shared" si="25"/>
        <v>21817521.458333336</v>
      </c>
      <c r="I53" s="81">
        <f t="shared" si="26"/>
        <v>17454017.166666649</v>
      </c>
      <c r="J53" s="139">
        <f t="shared" si="27"/>
        <v>0</v>
      </c>
      <c r="K53" s="164">
        <f t="shared" ref="K53:K55" si="29">+K52-J53</f>
        <v>0</v>
      </c>
      <c r="L53" s="139">
        <f t="shared" si="28"/>
        <v>0</v>
      </c>
      <c r="M53" s="139"/>
      <c r="N53" s="132"/>
      <c r="O53" s="84">
        <f>F53+H53+J53+L53</f>
        <v>21817521.458333336</v>
      </c>
      <c r="P53" s="80"/>
      <c r="Q53" s="84">
        <f>K53+M53</f>
        <v>0</v>
      </c>
    </row>
    <row r="54" spans="1:17">
      <c r="A54" s="79">
        <v>2022</v>
      </c>
      <c r="B54" s="126"/>
      <c r="C54" s="118"/>
      <c r="D54" s="1"/>
      <c r="F54" s="118"/>
      <c r="H54" s="138">
        <f>+H46-SUM(H50:H53)</f>
        <v>17454017.166666657</v>
      </c>
      <c r="I54" s="81">
        <f t="shared" si="26"/>
        <v>0</v>
      </c>
      <c r="J54" s="139">
        <f t="shared" si="27"/>
        <v>0</v>
      </c>
      <c r="K54" s="164">
        <f t="shared" si="29"/>
        <v>0</v>
      </c>
      <c r="L54" s="139">
        <f t="shared" si="28"/>
        <v>0</v>
      </c>
      <c r="M54" s="139"/>
      <c r="N54" s="132"/>
      <c r="O54" s="84">
        <f>J54+L54+H54</f>
        <v>17454017.166666657</v>
      </c>
      <c r="P54" s="80"/>
      <c r="Q54" s="84">
        <f>K54+M54</f>
        <v>0</v>
      </c>
    </row>
    <row r="55" spans="1:17">
      <c r="A55" s="79">
        <v>2023</v>
      </c>
      <c r="B55" s="126"/>
      <c r="C55" s="118"/>
      <c r="D55" s="1"/>
      <c r="F55" s="139"/>
      <c r="H55" s="118"/>
      <c r="J55" s="139">
        <f>+J46-SUM(J51:J54)</f>
        <v>0</v>
      </c>
      <c r="K55" s="164">
        <f t="shared" si="29"/>
        <v>0</v>
      </c>
      <c r="L55" s="139">
        <f t="shared" si="28"/>
        <v>0</v>
      </c>
      <c r="M55" s="139"/>
      <c r="N55" s="132"/>
      <c r="O55" s="81">
        <f>+J55+L55</f>
        <v>0</v>
      </c>
      <c r="Q55" s="81">
        <f>K55+M55</f>
        <v>0</v>
      </c>
    </row>
    <row r="56" spans="1:17">
      <c r="A56" s="79">
        <v>2024</v>
      </c>
      <c r="B56" s="127"/>
      <c r="C56" s="118"/>
      <c r="D56" s="96"/>
      <c r="F56" s="128"/>
      <c r="H56" s="127"/>
      <c r="J56" s="161"/>
      <c r="L56" s="161">
        <f>L46-SUM(L51:L55)</f>
        <v>0</v>
      </c>
      <c r="M56" s="118"/>
      <c r="N56" s="118"/>
      <c r="O56" s="129">
        <f>+L56</f>
        <v>0</v>
      </c>
      <c r="Q56" s="81"/>
    </row>
    <row r="57" spans="1:17">
      <c r="B57" s="119">
        <f>SUM(B47:B56)</f>
        <v>0</v>
      </c>
      <c r="C57" s="118"/>
      <c r="D57" s="119">
        <f>SUM(D47:D56)</f>
        <v>13100000</v>
      </c>
      <c r="F57" s="119">
        <f>SUM(F47:F56)</f>
        <v>0</v>
      </c>
      <c r="H57" s="119">
        <f>SUM(H47:H56)</f>
        <v>104724103</v>
      </c>
      <c r="J57" s="119">
        <f>SUM(J47:J56)</f>
        <v>0</v>
      </c>
      <c r="L57" s="119">
        <f>SUM(L47:L56)</f>
        <v>0</v>
      </c>
      <c r="M57" s="119"/>
      <c r="N57" s="118"/>
      <c r="O57" s="81">
        <f>SUM(O47:O56)</f>
        <v>117824103</v>
      </c>
    </row>
    <row r="59" spans="1:17">
      <c r="A59" s="80"/>
      <c r="B59" s="126"/>
      <c r="C59" s="118"/>
      <c r="O59" s="81"/>
    </row>
    <row r="60" spans="1:17">
      <c r="A60" s="79" t="s">
        <v>73</v>
      </c>
      <c r="Q60" s="135">
        <f>+Q14+Q34+Q52</f>
        <v>411039542.03589523</v>
      </c>
    </row>
    <row r="61" spans="1:17">
      <c r="B61" s="81"/>
      <c r="C61" s="136"/>
    </row>
    <row r="62" spans="1:17">
      <c r="A62" s="79">
        <v>2021</v>
      </c>
      <c r="B62" s="81">
        <f>O15+O35+O53</f>
        <v>7499401.4770299792</v>
      </c>
      <c r="C62" s="136"/>
    </row>
    <row r="63" spans="1:17">
      <c r="A63" s="79">
        <v>2022</v>
      </c>
      <c r="B63" s="81">
        <f>O16+O36+O54</f>
        <v>97817396.653900713</v>
      </c>
      <c r="C63" s="136"/>
    </row>
    <row r="64" spans="1:17">
      <c r="A64" s="79">
        <v>2023</v>
      </c>
      <c r="B64" s="81">
        <f>O17+O37+O55</f>
        <v>132761516.25390072</v>
      </c>
      <c r="C64" s="136"/>
    </row>
    <row r="65" spans="1:14">
      <c r="A65" s="79">
        <v>2024</v>
      </c>
      <c r="B65" s="81">
        <f>O18+O38+O56</f>
        <v>172961227.65106386</v>
      </c>
      <c r="C65" s="136"/>
    </row>
    <row r="66" spans="1:14">
      <c r="B66" s="135">
        <f>SUM(B61:B65)</f>
        <v>411039542.03589529</v>
      </c>
      <c r="C66" s="136"/>
      <c r="D66" s="98" t="s">
        <v>79</v>
      </c>
    </row>
    <row r="69" spans="1:14">
      <c r="A69" s="137" t="s">
        <v>74</v>
      </c>
    </row>
    <row r="70" spans="1:14">
      <c r="B70" s="113">
        <v>2015</v>
      </c>
      <c r="C70" s="116"/>
      <c r="D70" s="113">
        <v>2016</v>
      </c>
      <c r="E70" s="115"/>
      <c r="F70" s="113">
        <v>2017</v>
      </c>
      <c r="H70" s="113">
        <v>2018</v>
      </c>
      <c r="J70" s="113">
        <v>2019</v>
      </c>
      <c r="L70" s="113">
        <v>2020</v>
      </c>
      <c r="M70" s="115"/>
      <c r="N70" s="79" t="s">
        <v>12</v>
      </c>
    </row>
    <row r="71" spans="1:14">
      <c r="B71" s="81"/>
      <c r="D71" s="81"/>
      <c r="F71" s="81"/>
      <c r="H71" s="81"/>
      <c r="J71" s="81"/>
      <c r="L71" s="81"/>
      <c r="M71" s="81"/>
      <c r="N71" s="79"/>
    </row>
    <row r="72" spans="1:14">
      <c r="A72" s="79">
        <v>2021</v>
      </c>
      <c r="B72" s="81">
        <f>B15+B35+B53</f>
        <v>0</v>
      </c>
      <c r="D72" s="81">
        <f>D15+D35+D53</f>
        <v>0</v>
      </c>
      <c r="F72" s="81">
        <f>F15+F35+F53</f>
        <v>-93093424.510204077</v>
      </c>
      <c r="H72" s="81">
        <f>H15+H35+H53</f>
        <v>-27773682.93333333</v>
      </c>
      <c r="J72" s="81">
        <f>J15+J35+J53</f>
        <v>-55230960.666666672</v>
      </c>
      <c r="L72" s="81">
        <f>L15+L35+L53</f>
        <v>183597469.58723405</v>
      </c>
      <c r="M72" s="81"/>
      <c r="N72" s="81">
        <f>+B72+D72+F72+H72+J72+L72</f>
        <v>7499401.4770299494</v>
      </c>
    </row>
    <row r="73" spans="1:14">
      <c r="A73" s="79">
        <v>2022</v>
      </c>
      <c r="D73" s="81">
        <f>D15+D35+D54</f>
        <v>0</v>
      </c>
      <c r="F73" s="81">
        <f>F16+F36+F54</f>
        <v>0</v>
      </c>
      <c r="H73" s="81">
        <f>H16+H36+H54</f>
        <v>-30549112.266666681</v>
      </c>
      <c r="J73" s="81">
        <f>J16+J36+J54</f>
        <v>-55230960.666666672</v>
      </c>
      <c r="L73" s="81">
        <f>L16+L36+L54</f>
        <v>183597469.58723405</v>
      </c>
      <c r="M73" s="81"/>
      <c r="N73" s="81">
        <f t="shared" ref="N73:N75" si="30">+B73+D73+F73+H73+J73+L73</f>
        <v>97817396.653900698</v>
      </c>
    </row>
    <row r="74" spans="1:14">
      <c r="A74" s="79">
        <v>2023</v>
      </c>
      <c r="H74" s="81">
        <f>H17+H37+H55</f>
        <v>0</v>
      </c>
      <c r="J74" s="81">
        <f>J17+J37+J55</f>
        <v>-50835953.333333328</v>
      </c>
      <c r="L74" s="81">
        <f>L17+L37+L55</f>
        <v>183597469.58723405</v>
      </c>
      <c r="M74" s="81"/>
      <c r="N74" s="81">
        <f t="shared" si="30"/>
        <v>132761516.25390072</v>
      </c>
    </row>
    <row r="75" spans="1:14">
      <c r="A75" s="79">
        <v>2024</v>
      </c>
      <c r="J75" s="81">
        <f>J18+J38+J56</f>
        <v>0</v>
      </c>
      <c r="L75" s="81">
        <f>L18+L38+L56</f>
        <v>172961227.65106386</v>
      </c>
      <c r="M75" s="84"/>
      <c r="N75" s="81">
        <f t="shared" si="30"/>
        <v>172961227.65106386</v>
      </c>
    </row>
    <row r="76" spans="1:14">
      <c r="N76" s="135">
        <f>SUM(N72:N75)</f>
        <v>411039542.03589523</v>
      </c>
    </row>
  </sheetData>
  <pageMargins left="0.28000000000000003" right="0.17" top="0.31" bottom="0.33" header="0.3" footer="0.2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JE's</vt:lpstr>
      <vt:lpstr>T-Account Illustration</vt:lpstr>
      <vt:lpstr>Amort Schedule-Balances-Pen Exp</vt:lpstr>
    </vt:vector>
  </TitlesOfParts>
  <Company>Eide Bailly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bb6212</dc:creator>
  <cp:lastModifiedBy>Eric Carpenter</cp:lastModifiedBy>
  <cp:lastPrinted>2015-11-13T22:57:08Z</cp:lastPrinted>
  <dcterms:created xsi:type="dcterms:W3CDTF">2009-09-23T16:56:24Z</dcterms:created>
  <dcterms:modified xsi:type="dcterms:W3CDTF">2021-04-19T21:02:38Z</dcterms:modified>
</cp:coreProperties>
</file>