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Perfile01\FISCAL_PERSISAN\GASB 68\2026 Base Plan\Website - GASB 68 - June 30, 2026 Base plan\"/>
    </mc:Choice>
  </mc:AlternateContent>
  <xr:revisionPtr revIDLastSave="0" documentId="13_ncr:1_{889BA7E0-CECF-45DF-AC60-E67C5C3BE7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put" sheetId="7" r:id="rId1"/>
    <sheet name="JE's" sheetId="6" r:id="rId2"/>
    <sheet name="T-Account Illustration" sheetId="8" r:id="rId3"/>
    <sheet name="Amort Schedule-Balances-Pen Exp" sheetId="1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7" l="1"/>
  <c r="O25" i="7"/>
  <c r="J75" i="13"/>
  <c r="J74" i="13"/>
  <c r="L74" i="13"/>
  <c r="H74" i="13"/>
  <c r="J73" i="13"/>
  <c r="L73" i="13"/>
  <c r="H73" i="13"/>
  <c r="H72" i="13"/>
  <c r="J72" i="13"/>
  <c r="L72" i="13"/>
  <c r="F73" i="13"/>
  <c r="F72" i="13"/>
  <c r="D72" i="13"/>
  <c r="B10" i="13" l="1"/>
  <c r="B11" i="13"/>
  <c r="B12" i="13"/>
  <c r="B13" i="13"/>
  <c r="B9" i="13"/>
  <c r="B66" i="13"/>
  <c r="L75" i="13"/>
  <c r="D10" i="13" l="1"/>
  <c r="D11" i="13"/>
  <c r="D12" i="13"/>
  <c r="D13" i="13"/>
  <c r="D14" i="13"/>
  <c r="D20" i="13" s="1"/>
  <c r="K17" i="7"/>
  <c r="L38" i="13" l="1"/>
  <c r="E25" i="7" l="1"/>
  <c r="K25" i="7" l="1"/>
  <c r="H75" i="13"/>
  <c r="B73" i="13"/>
  <c r="B72" i="13"/>
  <c r="B20" i="13" l="1"/>
  <c r="E38" i="7" l="1"/>
  <c r="I38" i="7" s="1"/>
  <c r="G38" i="7" l="1"/>
  <c r="K38" i="7" s="1"/>
  <c r="O38" i="7" l="1"/>
  <c r="M38" i="7"/>
  <c r="A73" i="13" l="1"/>
  <c r="A74" i="13" s="1"/>
  <c r="A75" i="13" s="1"/>
  <c r="A63" i="13"/>
  <c r="A64" i="13" s="1"/>
  <c r="A65" i="13" s="1"/>
  <c r="A48" i="13"/>
  <c r="A49" i="13" s="1"/>
  <c r="A50" i="13" s="1"/>
  <c r="A51" i="13" s="1"/>
  <c r="A52" i="13" s="1"/>
  <c r="A53" i="13" s="1"/>
  <c r="A54" i="13" s="1"/>
  <c r="A55" i="13" s="1"/>
  <c r="A56" i="13" s="1"/>
  <c r="A30" i="13"/>
  <c r="A31" i="13" s="1"/>
  <c r="A32" i="13" s="1"/>
  <c r="A33" i="13" s="1"/>
  <c r="A34" i="13" s="1"/>
  <c r="A35" i="13" s="1"/>
  <c r="A36" i="13" s="1"/>
  <c r="A37" i="13" s="1"/>
  <c r="A38" i="13" s="1"/>
  <c r="A10" i="13"/>
  <c r="A11" i="13" s="1"/>
  <c r="A12" i="13" s="1"/>
  <c r="A13" i="13" s="1"/>
  <c r="A14" i="13" s="1"/>
  <c r="A15" i="13" s="1"/>
  <c r="A16" i="13" s="1"/>
  <c r="A17" i="13" s="1"/>
  <c r="A18" i="13" s="1"/>
  <c r="E41" i="7" l="1"/>
  <c r="E42" i="7" l="1"/>
  <c r="E40" i="7"/>
  <c r="H51" i="13" l="1"/>
  <c r="H52" i="13"/>
  <c r="H53" i="13"/>
  <c r="H50" i="13"/>
  <c r="I50" i="13" s="1"/>
  <c r="E48" i="13"/>
  <c r="E30" i="13"/>
  <c r="L18" i="13"/>
  <c r="O18" i="13" s="1"/>
  <c r="J17" i="13"/>
  <c r="J16" i="13"/>
  <c r="J15" i="13"/>
  <c r="J14" i="13"/>
  <c r="J13" i="13"/>
  <c r="H16" i="13"/>
  <c r="H15" i="13"/>
  <c r="H14" i="13"/>
  <c r="H13" i="13"/>
  <c r="H12" i="13"/>
  <c r="F15" i="13"/>
  <c r="F14" i="13"/>
  <c r="F13" i="13"/>
  <c r="F12" i="13"/>
  <c r="F11" i="13"/>
  <c r="E10" i="13"/>
  <c r="E49" i="13" l="1"/>
  <c r="E50" i="13" s="1"/>
  <c r="E51" i="13" s="1"/>
  <c r="E52" i="13" s="1"/>
  <c r="E11" i="13"/>
  <c r="O34" i="13"/>
  <c r="H54" i="13"/>
  <c r="I51" i="13"/>
  <c r="I52" i="13" s="1"/>
  <c r="I53" i="13" s="1"/>
  <c r="I54" i="13" s="1"/>
  <c r="F20" i="13"/>
  <c r="J20" i="13"/>
  <c r="K13" i="13"/>
  <c r="K14" i="13" s="1"/>
  <c r="K15" i="13" s="1"/>
  <c r="H20" i="13"/>
  <c r="I12" i="13"/>
  <c r="I13" i="13" s="1"/>
  <c r="I14" i="13" s="1"/>
  <c r="G11" i="13"/>
  <c r="G12" i="13" s="1"/>
  <c r="G13" i="13" s="1"/>
  <c r="G14" i="13" s="1"/>
  <c r="G15" i="13" s="1"/>
  <c r="E12" i="13"/>
  <c r="E13" i="13" s="1"/>
  <c r="C9" i="13"/>
  <c r="C10" i="13" l="1"/>
  <c r="C11" i="13" s="1"/>
  <c r="C12" i="13" s="1"/>
  <c r="C13" i="13" s="1"/>
  <c r="I15" i="13"/>
  <c r="I16" i="13" s="1"/>
  <c r="E14" i="13"/>
  <c r="Q13" i="13"/>
  <c r="K16" i="13"/>
  <c r="K17" i="13" s="1"/>
  <c r="L17" i="13" l="1"/>
  <c r="O17" i="13" l="1"/>
  <c r="J52" i="13"/>
  <c r="J53" i="13"/>
  <c r="J54" i="13"/>
  <c r="J51" i="13"/>
  <c r="K51" i="13" s="1"/>
  <c r="K52" i="13" s="1"/>
  <c r="K53" i="13" s="1"/>
  <c r="K33" i="13"/>
  <c r="K54" i="13" l="1"/>
  <c r="K34" i="13"/>
  <c r="K35" i="13" s="1"/>
  <c r="J55" i="13"/>
  <c r="J57" i="13" s="1"/>
  <c r="K55" i="13" l="1"/>
  <c r="K36" i="13"/>
  <c r="K37" i="13" l="1"/>
  <c r="O37" i="13"/>
  <c r="J39" i="13"/>
  <c r="E39" i="7"/>
  <c r="G39" i="7" s="1"/>
  <c r="G20" i="6" l="1"/>
  <c r="B38" i="8" s="1"/>
  <c r="H20" i="6"/>
  <c r="G38" i="8" s="1"/>
  <c r="L23" i="8" l="1"/>
  <c r="C38" i="8"/>
  <c r="I25" i="7"/>
  <c r="I20" i="7"/>
  <c r="I28" i="7" l="1"/>
  <c r="H16" i="6" l="1"/>
  <c r="C26" i="8" s="1"/>
  <c r="G16" i="6"/>
  <c r="B26" i="8" s="1"/>
  <c r="D73" i="13"/>
  <c r="C23" i="8" l="1"/>
  <c r="D57" i="13" l="1"/>
  <c r="O54" i="13"/>
  <c r="M52" i="13"/>
  <c r="M53" i="13" s="1"/>
  <c r="G49" i="13"/>
  <c r="B48" i="13"/>
  <c r="O48" i="13" s="1"/>
  <c r="L16" i="13"/>
  <c r="L15" i="13"/>
  <c r="L14" i="13"/>
  <c r="O14" i="13" s="1"/>
  <c r="M54" i="13" l="1"/>
  <c r="Q53" i="13"/>
  <c r="I32" i="13"/>
  <c r="I33" i="13" s="1"/>
  <c r="I34" i="13" s="1"/>
  <c r="O55" i="13"/>
  <c r="B64" i="13" s="1"/>
  <c r="N74" i="13"/>
  <c r="M34" i="13"/>
  <c r="M35" i="13" s="1"/>
  <c r="O15" i="13"/>
  <c r="O16" i="13"/>
  <c r="G31" i="13"/>
  <c r="G32" i="13" s="1"/>
  <c r="G33" i="13" s="1"/>
  <c r="G34" i="13" s="1"/>
  <c r="M14" i="13"/>
  <c r="Q14" i="13" s="1"/>
  <c r="L20" i="13"/>
  <c r="O10" i="13"/>
  <c r="G50" i="13"/>
  <c r="G51" i="13" s="1"/>
  <c r="G52" i="13" s="1"/>
  <c r="Q52" i="13" s="1"/>
  <c r="O32" i="13"/>
  <c r="L56" i="13"/>
  <c r="H57" i="13"/>
  <c r="B50" i="13"/>
  <c r="O50" i="13" s="1"/>
  <c r="B47" i="13"/>
  <c r="B49" i="13"/>
  <c r="O49" i="13" s="1"/>
  <c r="O53" i="13"/>
  <c r="M55" i="13" l="1"/>
  <c r="Q54" i="13"/>
  <c r="C47" i="13"/>
  <c r="C48" i="13" s="1"/>
  <c r="C49" i="13" s="1"/>
  <c r="B51" i="13"/>
  <c r="O51" i="13" s="1"/>
  <c r="M15" i="13"/>
  <c r="Q15" i="13" s="1"/>
  <c r="I35" i="13"/>
  <c r="I36" i="13" s="1"/>
  <c r="Q34" i="13"/>
  <c r="Q60" i="13" s="1"/>
  <c r="O36" i="13"/>
  <c r="B63" i="13" s="1"/>
  <c r="C29" i="13"/>
  <c r="O38" i="13"/>
  <c r="N75" i="13"/>
  <c r="M36" i="13"/>
  <c r="M37" i="13" s="1"/>
  <c r="M38" i="13" s="1"/>
  <c r="G35" i="13"/>
  <c r="L39" i="13"/>
  <c r="O35" i="13"/>
  <c r="B62" i="13" s="1"/>
  <c r="N73" i="13"/>
  <c r="H39" i="13"/>
  <c r="O31" i="13"/>
  <c r="F39" i="13"/>
  <c r="O13" i="13"/>
  <c r="O11" i="13"/>
  <c r="L57" i="13"/>
  <c r="O56" i="13"/>
  <c r="D39" i="13"/>
  <c r="O12" i="13"/>
  <c r="O30" i="13"/>
  <c r="O52" i="13"/>
  <c r="O9" i="13"/>
  <c r="O47" i="13"/>
  <c r="E31" i="13"/>
  <c r="E32" i="13" s="1"/>
  <c r="E33" i="13" s="1"/>
  <c r="O29" i="13"/>
  <c r="F57" i="13"/>
  <c r="G53" i="13"/>
  <c r="B65" i="13" l="1"/>
  <c r="M16" i="13"/>
  <c r="Q16" i="13" s="1"/>
  <c r="Q48" i="13"/>
  <c r="M56" i="13"/>
  <c r="Q55" i="13"/>
  <c r="Q35" i="13"/>
  <c r="D1" i="13"/>
  <c r="E34" i="13"/>
  <c r="Q36" i="13"/>
  <c r="Q37" i="13"/>
  <c r="O20" i="13"/>
  <c r="N72" i="13"/>
  <c r="N76" i="13" s="1"/>
  <c r="C30" i="13"/>
  <c r="C31" i="13" s="1"/>
  <c r="Q31" i="13" s="1"/>
  <c r="Q29" i="13"/>
  <c r="B57" i="13"/>
  <c r="O57" i="13"/>
  <c r="Q49" i="13"/>
  <c r="C50" i="13"/>
  <c r="Q50" i="13" s="1"/>
  <c r="Q9" i="13"/>
  <c r="M17" i="13" l="1"/>
  <c r="M18" i="13" s="1"/>
  <c r="Q18" i="13" s="1"/>
  <c r="Q30" i="13"/>
  <c r="C32" i="13"/>
  <c r="Q32" i="13" s="1"/>
  <c r="C51" i="13"/>
  <c r="Q51" i="13" s="1"/>
  <c r="Q10" i="13"/>
  <c r="Q11" i="13"/>
  <c r="Q17" i="13" l="1"/>
  <c r="Q12" i="13"/>
  <c r="O33" i="13" l="1"/>
  <c r="O39" i="13" s="1"/>
  <c r="B39" i="13"/>
  <c r="C33" i="13"/>
  <c r="Q33" i="13" s="1"/>
  <c r="G42" i="8"/>
  <c r="I39" i="7" l="1"/>
  <c r="K39" i="7" l="1"/>
  <c r="M39" i="7" s="1"/>
  <c r="H24" i="6"/>
  <c r="H42" i="8" l="1"/>
  <c r="O39" i="7"/>
  <c r="D6" i="6"/>
  <c r="K20" i="7"/>
  <c r="B22" i="8" s="1"/>
  <c r="A20" i="7"/>
  <c r="E20" i="7"/>
  <c r="G20" i="7"/>
  <c r="M20" i="7"/>
  <c r="O20" i="7"/>
  <c r="Q20" i="7"/>
  <c r="S20" i="7"/>
  <c r="H22" i="8" s="1"/>
  <c r="U20" i="7"/>
  <c r="W20" i="7"/>
  <c r="M10" i="8" s="1"/>
  <c r="S25" i="7"/>
  <c r="G25" i="7"/>
  <c r="M25" i="7"/>
  <c r="Q25" i="7"/>
  <c r="U25" i="7"/>
  <c r="W25" i="7"/>
  <c r="I40" i="7"/>
  <c r="G41" i="7"/>
  <c r="G42" i="7"/>
  <c r="I42" i="7"/>
  <c r="E43" i="7"/>
  <c r="G43" i="7" s="1"/>
  <c r="W28" i="7" l="1"/>
  <c r="O28" i="7"/>
  <c r="E28" i="7"/>
  <c r="K28" i="7"/>
  <c r="G19" i="6"/>
  <c r="L22" i="8" s="1"/>
  <c r="L27" i="8" s="1"/>
  <c r="H19" i="6"/>
  <c r="M22" i="8" s="1"/>
  <c r="U28" i="7"/>
  <c r="I41" i="7"/>
  <c r="K41" i="7" s="1"/>
  <c r="G28" i="7"/>
  <c r="I43" i="7"/>
  <c r="K43" i="7" s="1"/>
  <c r="Q28" i="7"/>
  <c r="M28" i="7"/>
  <c r="K42" i="7"/>
  <c r="G40" i="7"/>
  <c r="K40" i="7" s="1"/>
  <c r="O43" i="7" l="1"/>
  <c r="M43" i="7"/>
  <c r="O42" i="7"/>
  <c r="M42" i="7"/>
  <c r="O40" i="7"/>
  <c r="M40" i="7"/>
  <c r="O41" i="7"/>
  <c r="M41" i="7"/>
  <c r="H14" i="6"/>
  <c r="C25" i="8" s="1"/>
  <c r="G14" i="6"/>
  <c r="B25" i="8" s="1"/>
  <c r="G15" i="6"/>
  <c r="B24" i="8" s="1"/>
  <c r="H15" i="6"/>
  <c r="C24" i="8" s="1"/>
  <c r="G13" i="6"/>
  <c r="H13" i="6"/>
  <c r="G18" i="6"/>
  <c r="G23" i="8" s="1"/>
  <c r="H18" i="6"/>
  <c r="H23" i="8" s="1"/>
  <c r="H17" i="6"/>
  <c r="H24" i="8" s="1"/>
  <c r="G17" i="6"/>
  <c r="G24" i="8" s="1"/>
  <c r="O44" i="7" l="1"/>
  <c r="O46" i="7" s="1"/>
  <c r="M44" i="7"/>
  <c r="M11" i="8"/>
  <c r="H25" i="6"/>
  <c r="L11" i="8"/>
  <c r="G25" i="6"/>
  <c r="B29" i="8"/>
  <c r="C29" i="8"/>
  <c r="G28" i="8"/>
  <c r="H28" i="8"/>
  <c r="Q45" i="7" l="1"/>
  <c r="J28" i="6" s="1"/>
  <c r="M46" i="7"/>
  <c r="Q46" i="7" s="1"/>
  <c r="J25" i="6"/>
  <c r="M14" i="8"/>
  <c r="H31" i="8"/>
  <c r="B31" i="8"/>
  <c r="J2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Simpson</author>
  </authors>
  <commentList>
    <comment ref="B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Alex Simpson:</t>
        </r>
        <r>
          <rPr>
            <sz val="9"/>
            <color indexed="81"/>
            <rFont val="Tahoma"/>
            <family val="2"/>
          </rPr>
          <t xml:space="preserve">
Includes Contributions subsequent to measure ment date
</t>
        </r>
      </text>
    </comment>
  </commentList>
</comments>
</file>

<file path=xl/sharedStrings.xml><?xml version="1.0" encoding="utf-8"?>
<sst xmlns="http://schemas.openxmlformats.org/spreadsheetml/2006/main" count="136" uniqueCount="94">
  <si>
    <t xml:space="preserve">NOTE:  The highlighted amounts will need updated to respective employer.  The JE's are set up to auto populate from these schedules.  </t>
  </si>
  <si>
    <t>SCHEDULE OF EMPLOYER ALLOCATIONS</t>
  </si>
  <si>
    <t>Total</t>
  </si>
  <si>
    <t>Employer</t>
  </si>
  <si>
    <t>Proportionate</t>
  </si>
  <si>
    <t>Contributions</t>
  </si>
  <si>
    <t>Allocation</t>
  </si>
  <si>
    <t>Employer A</t>
  </si>
  <si>
    <t>SCHEDULE OF COLLECTIVE PENSION AMOUNTS</t>
  </si>
  <si>
    <t>Deferred Outflows of Resources</t>
  </si>
  <si>
    <t>Deferred Inflows of Resources</t>
  </si>
  <si>
    <t>Net Difference Between Projected and Actual Investment Earnings on Pension Plan Investments</t>
  </si>
  <si>
    <t>Changes of Assumptions</t>
  </si>
  <si>
    <t>Differences Between Expected and Actual Experience</t>
  </si>
  <si>
    <t>Total Deferred Outflows of Resources Excluding Employer Specific Amounts*</t>
  </si>
  <si>
    <t>Total Deferred Inflows of Resources Excluding Employer Specific Amounts*</t>
  </si>
  <si>
    <t>Plan Pension Expense/ (Revenue)</t>
  </si>
  <si>
    <t>June 30 Net Pension Liability/(Asset)</t>
  </si>
  <si>
    <t>portion</t>
  </si>
  <si>
    <t>Employer Cumulative Portion</t>
  </si>
  <si>
    <t>Change Employer portion</t>
  </si>
  <si>
    <t>Change in Proportionate Share - work with your auditor regarding how to book the entries and amortization</t>
  </si>
  <si>
    <t>Collective</t>
  </si>
  <si>
    <t>Amounts</t>
  </si>
  <si>
    <t>Percent</t>
  </si>
  <si>
    <t>Change</t>
  </si>
  <si>
    <t>Debit</t>
  </si>
  <si>
    <t>Credit</t>
  </si>
  <si>
    <t>Amortization Period</t>
  </si>
  <si>
    <t>DOR - Investments</t>
  </si>
  <si>
    <t>DOR - Experience</t>
  </si>
  <si>
    <t>DOR - Assumptions</t>
  </si>
  <si>
    <t>DIR - Investments</t>
  </si>
  <si>
    <t>DIR - Experience</t>
  </si>
  <si>
    <t>Net Pension Liability</t>
  </si>
  <si>
    <t>Change in Proportionate Share</t>
  </si>
  <si>
    <t>4.6 years</t>
  </si>
  <si>
    <t xml:space="preserve">NOTE:  The highlighted amounts will need updated to respective employer.  </t>
  </si>
  <si>
    <r>
      <t>REMINDER: Please remember to carry your balances forward from prior fiscal year for</t>
    </r>
    <r>
      <rPr>
        <b/>
        <sz val="12"/>
        <color rgb="FFFF0000"/>
        <rFont val="Times New Roman"/>
        <family val="1"/>
      </rPr>
      <t xml:space="preserve"> Government-Wide financial statements ONLY</t>
    </r>
  </si>
  <si>
    <t>Journal Entries for</t>
  </si>
  <si>
    <t>Net Pension Liability (credit) / Asset (debit)</t>
  </si>
  <si>
    <t>Change in Net Pension Liability per allocation report</t>
  </si>
  <si>
    <t>Deferred Outflow of Resources - Investments</t>
  </si>
  <si>
    <t>Change in DOR per allocation report</t>
  </si>
  <si>
    <t>Deferred Outflow of Resources - Assumptions</t>
  </si>
  <si>
    <t>Deferred Outflow of Resources - Experiences</t>
  </si>
  <si>
    <t>Deferred Inflow of Resources -  Investments</t>
  </si>
  <si>
    <t>Change in DIR per allocation report</t>
  </si>
  <si>
    <t>Deferred Inflow of Resources - Experience</t>
  </si>
  <si>
    <t>Pension Expense (debit) / Revenue (credit)</t>
  </si>
  <si>
    <t>Pension expense / revenue per actuary</t>
  </si>
  <si>
    <t>Deferred Outflows (balance sheet)</t>
  </si>
  <si>
    <t>Reversing PY deferred outflows - contributions</t>
  </si>
  <si>
    <t>Change in proportionate share</t>
  </si>
  <si>
    <t>Deferred Outflow of Resources (balance sheet)</t>
  </si>
  <si>
    <t>Contribution expense</t>
  </si>
  <si>
    <t>***Change in proportionate share</t>
  </si>
  <si>
    <t>work with your auditor regarding</t>
  </si>
  <si>
    <t>where to book this entry</t>
  </si>
  <si>
    <t>Proportionate Share Calculation from Input Sheet</t>
  </si>
  <si>
    <t>Difference</t>
  </si>
  <si>
    <t>T-Account Illustration for Employers with 6/30/23 FYE</t>
  </si>
  <si>
    <t>Using 6/30/22 as the Measurement Date</t>
  </si>
  <si>
    <t>**REMEMBER TO CARRY FORWARD YOUR PREVIOUS YEAR'S BALANCES FOR GOVERNMENT WIDE FINANCIALS**</t>
  </si>
  <si>
    <t>Beg Bal</t>
  </si>
  <si>
    <t>1)</t>
  </si>
  <si>
    <t>Proportionate Share of</t>
  </si>
  <si>
    <t>Collective Deferred Outflows</t>
  </si>
  <si>
    <t>Collective Deferred Inflows</t>
  </si>
  <si>
    <t>Collective Pension Expense/Revenue</t>
  </si>
  <si>
    <t>Ending Bal</t>
  </si>
  <si>
    <t>Cash to PERSI</t>
  </si>
  <si>
    <t>Contribution Expense</t>
  </si>
  <si>
    <t>1) record current year entry</t>
  </si>
  <si>
    <t>a) already recorded on employers GL - contributions paid to PERSI</t>
  </si>
  <si>
    <t>Change in proportionate share not reflected in this illustration entry would depend upon treatment</t>
  </si>
  <si>
    <t>Current Year Expense</t>
  </si>
  <si>
    <t>In Red in what ties to the Actuarial Report of "Schedule of  Deferred Inflows and Outflows of Resources"</t>
  </si>
  <si>
    <t>layered balances for each year</t>
  </si>
  <si>
    <t>Investments</t>
  </si>
  <si>
    <t>Remaining Balance</t>
  </si>
  <si>
    <t>Total Recognized Expense</t>
  </si>
  <si>
    <t>Total Remaining Balance</t>
  </si>
  <si>
    <t>Experience differences</t>
  </si>
  <si>
    <t>Will need to update the items in this row highlighted in yellow each year</t>
  </si>
  <si>
    <t>Assumption Changes</t>
  </si>
  <si>
    <t>Total amortization for footnotes</t>
  </si>
  <si>
    <t>**Add your proportionate share to amount</t>
  </si>
  <si>
    <t xml:space="preserve">Future Pension Expense </t>
  </si>
  <si>
    <t>FY24</t>
  </si>
  <si>
    <t>June 30, 2024 Entry</t>
  </si>
  <si>
    <t>FY25</t>
  </si>
  <si>
    <t>FY24 Data</t>
  </si>
  <si>
    <t>FY25 Cumulative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</si>
</sst>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[$€-2]* #,##0.00_);_([$€-2]* \(#,##0.00\);_([$€-2]* &quot;-&quot;??_)"/>
    <numFmt numFmtId="167" formatCode="&quot;$&quot;#,##0\ ;\(&quot;$&quot;#,##0\)"/>
    <numFmt numFmtId="168" formatCode="General_)"/>
    <numFmt numFmtId="169" formatCode="_(* #,##0.00_);_(* \(#,##0.00\);_(* \-??_);_(@_)"/>
    <numFmt numFmtId="170" formatCode="0.0_);\(0.0\)"/>
    <numFmt numFmtId="171" formatCode="ddmmmyyyy"/>
    <numFmt numFmtId="172" formatCode="_(* #,##0.0_);_(* \(#,##0.00\);_(* &quot;-&quot;??_);_(@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\ _D_M_-;\-* #,##0.00\ _D_M_-;_-* &quot;-&quot;??\ _D_M_-;_-@_-"/>
    <numFmt numFmtId="178" formatCode="_-* #,##0.00\ [$€-1]_-;\-* #,##0.00\ [$€-1]_-;_-* &quot;-&quot;??\ [$€-1]_-"/>
    <numFmt numFmtId="179" formatCode="&quot;L.&quot;\ #,##0.00;[Red]\-&quot;L.&quot;\ #,##0.00"/>
    <numFmt numFmtId="180" formatCode="_-&quot;£ &quot;* #,##0.00_-;\-&quot;£ &quot;* #,##0.00_-;_-&quot;£ &quot;* &quot;-&quot;??_-;_-@_-"/>
    <numFmt numFmtId="181" formatCode="_-* #,##0\ _F_-;\-* #,##0\ _F_-;_-* &quot;-&quot;\ _F_-;_-@_-"/>
    <numFmt numFmtId="182" formatCode="_-* #,##0.00\ _F_-;\-* #,##0.00\ _F_-;_-* &quot;-&quot;??\ _F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0.00_)"/>
    <numFmt numFmtId="186" formatCode="#,##0.00;[Red]\(#,##0.00\)"/>
    <numFmt numFmtId="187" formatCode="\60\4\7\:"/>
    <numFmt numFmtId="188" formatCode="&quot;fl&quot;#,##0.00_);[Red]\(&quot;fl&quot;#,##0.00\)"/>
    <numFmt numFmtId="189" formatCode="_(&quot;fl&quot;* #,##0_);_(&quot;fl&quot;* \(#,##0\);_(&quot;fl&quot;* &quot;-&quot;_);_(@_)"/>
    <numFmt numFmtId="190" formatCode="#,##0;[Red]\-#,##0"/>
    <numFmt numFmtId="191" formatCode="0.000000000"/>
    <numFmt numFmtId="192" formatCode="0.0000000000"/>
  </numFmts>
  <fonts count="135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indexed="8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color indexed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u/>
      <sz val="8"/>
      <color indexed="12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10"/>
      <name val="MS Sans Serif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10"/>
      <name val="Helv"/>
    </font>
    <font>
      <sz val="9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CG Times (W1)"/>
    </font>
    <font>
      <u/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8"/>
      <name val="MS Sans Serif"/>
      <family val="2"/>
    </font>
    <font>
      <u/>
      <sz val="11"/>
      <color indexed="12"/>
      <name val="Calibri"/>
      <family val="2"/>
    </font>
    <font>
      <u/>
      <sz val="5"/>
      <color indexed="12"/>
      <name val="Times New Roman"/>
      <family val="1"/>
    </font>
    <font>
      <sz val="10"/>
      <name val="Lohit Hindi"/>
      <family val="2"/>
    </font>
    <font>
      <sz val="8"/>
      <name val="Times New Roman"/>
      <family val="1"/>
    </font>
    <font>
      <sz val="8"/>
      <name val="Palatino"/>
      <family val="1"/>
    </font>
    <font>
      <sz val="10"/>
      <name val="MS Serif"/>
      <family val="1"/>
    </font>
    <font>
      <sz val="11"/>
      <name val="??"/>
      <family val="3"/>
      <charset val="129"/>
    </font>
    <font>
      <sz val="10"/>
      <color indexed="16"/>
      <name val="MS Serif"/>
      <family val="1"/>
    </font>
    <font>
      <sz val="10"/>
      <name val="Arial MT"/>
    </font>
    <font>
      <sz val="7"/>
      <name val="Palatino"/>
      <family val="1"/>
    </font>
    <font>
      <sz val="6"/>
      <color indexed="16"/>
      <name val="Palatino"/>
      <family val="1"/>
    </font>
    <font>
      <sz val="10"/>
      <color indexed="12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12"/>
      <name val="Helv"/>
    </font>
    <font>
      <b/>
      <i/>
      <sz val="16"/>
      <name val="Helv"/>
    </font>
    <font>
      <sz val="11"/>
      <name val="‚l‚r –¾’©"/>
      <charset val="128"/>
    </font>
    <font>
      <b/>
      <i/>
      <sz val="10"/>
      <color indexed="8"/>
      <name val="Arial"/>
      <family val="2"/>
    </font>
    <font>
      <b/>
      <sz val="11"/>
      <color indexed="16"/>
      <name val="Times New Roman"/>
      <family val="1"/>
    </font>
    <font>
      <b/>
      <sz val="10"/>
      <color indexed="18"/>
      <name val="Arial"/>
      <family val="2"/>
    </font>
    <font>
      <b/>
      <sz val="10"/>
      <color indexed="13"/>
      <name val="Arial"/>
      <family val="2"/>
    </font>
    <font>
      <sz val="10"/>
      <color indexed="16"/>
      <name val="Helvetica-Black"/>
    </font>
    <font>
      <sz val="8"/>
      <name val="Helv"/>
    </font>
    <font>
      <b/>
      <sz val="8"/>
      <color indexed="8"/>
      <name val="Helv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8"/>
      <color indexed="12"/>
      <name val="Arial"/>
      <family val="2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b/>
      <sz val="11"/>
      <color indexed="10"/>
      <name val="Times New Roman"/>
      <family val="1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2"/>
    </font>
    <font>
      <b/>
      <sz val="10"/>
      <color indexed="8"/>
      <name val="Calibri"/>
      <family val="2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8"/>
      <color indexed="8"/>
      <name val="Times New Roman"/>
      <family val="1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u/>
      <sz val="10"/>
      <color theme="11"/>
      <name val="Arial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u/>
      <sz val="10"/>
      <color theme="10"/>
      <name val="Arial"/>
      <family val="2"/>
    </font>
    <font>
      <u/>
      <sz val="11"/>
      <color theme="10"/>
      <name val="Times New Roman"/>
      <family val="1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sz val="11"/>
      <color rgb="FF3F3F3F"/>
      <name val="Times New Roman"/>
      <family val="2"/>
    </font>
    <font>
      <b/>
      <sz val="18"/>
      <color theme="3"/>
      <name val="Calibri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2"/>
    </font>
    <font>
      <sz val="11"/>
      <color rgb="FFFF0000"/>
      <name val="Times New Roman"/>
      <family val="1"/>
    </font>
    <font>
      <b/>
      <i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56">
    <xf numFmtId="0" fontId="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" fontId="12" fillId="0" borderId="0"/>
    <xf numFmtId="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0" fontId="7" fillId="0" borderId="0" applyFont="0" applyBorder="0"/>
    <xf numFmtId="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0" fontId="7" fillId="0" borderId="0" applyFont="0" applyBorder="0"/>
    <xf numFmtId="0" fontId="7" fillId="0" borderId="0" applyFont="0" applyBorder="0"/>
    <xf numFmtId="170" fontId="7" fillId="0" borderId="0" applyFont="0" applyBorder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01" fillId="48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01" fillId="49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01" fillId="50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01" fillId="51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01" fillId="52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01" fillId="53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01" fillId="54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01" fillId="55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01" fillId="56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01" fillId="57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01" fillId="58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01" fillId="59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02" fillId="60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02" fillId="61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02" fillId="62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02" fillId="63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02" fillId="64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02" fillId="65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40" fillId="0" borderId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02" fillId="66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02" fillId="6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5" fillId="25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02" fillId="68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5" fillId="25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02" fillId="69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4" fillId="29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02" fillId="70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4" fillId="24" borderId="0" applyNumberFormat="0" applyBorder="0" applyAlignment="0" applyProtection="0"/>
    <xf numFmtId="0" fontId="24" fillId="30" borderId="0" applyNumberFormat="0" applyBorder="0" applyAlignment="0" applyProtection="0"/>
    <xf numFmtId="0" fontId="25" fillId="30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02" fillId="71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171" fontId="4" fillId="31" borderId="1">
      <alignment horizontal="center" vertical="center"/>
    </xf>
    <xf numFmtId="171" fontId="3" fillId="31" borderId="1">
      <alignment horizontal="center" vertical="center"/>
    </xf>
    <xf numFmtId="0" fontId="62" fillId="0" borderId="0">
      <alignment horizontal="center" wrapText="1"/>
      <protection locked="0"/>
    </xf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103" fillId="72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3" fontId="41" fillId="0" borderId="0" applyFill="0" applyBorder="0" applyAlignment="0"/>
    <xf numFmtId="174" fontId="41" fillId="0" borderId="0" applyFill="0" applyBorder="0" applyAlignment="0"/>
    <xf numFmtId="175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104" fillId="73" borderId="39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16" fillId="0" borderId="0" applyFill="0" applyBorder="0" applyProtection="0">
      <alignment horizontal="center"/>
      <protection locked="0"/>
    </xf>
    <xf numFmtId="0" fontId="21" fillId="0" borderId="0" applyFill="0" applyBorder="0" applyProtection="0">
      <alignment horizontal="center"/>
      <protection locked="0"/>
    </xf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105" fillId="74" borderId="40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2" fillId="0" borderId="4">
      <alignment horizontal="center"/>
    </xf>
    <xf numFmtId="43" fontId="87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172" fontId="41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61" fillId="0" borderId="0" applyFill="0" applyBorder="0" applyAlignment="0" applyProtection="0"/>
    <xf numFmtId="169" fontId="61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0" fillId="0" borderId="0"/>
    <xf numFmtId="0" fontId="40" fillId="0" borderId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33" borderId="0"/>
    <xf numFmtId="3" fontId="4" fillId="33" borderId="0"/>
    <xf numFmtId="3" fontId="3" fillId="33" borderId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33" borderId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0" fillId="0" borderId="0"/>
    <xf numFmtId="0" fontId="64" fillId="0" borderId="0" applyNumberFormat="0" applyAlignment="0">
      <alignment horizontal="left"/>
    </xf>
    <xf numFmtId="0" fontId="40" fillId="0" borderId="0"/>
    <xf numFmtId="0" fontId="40" fillId="0" borderId="0"/>
    <xf numFmtId="44" fontId="87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6" fillId="0" borderId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5" fontId="4" fillId="0" borderId="0" applyFont="0" applyFill="0" applyBorder="0" applyAlignment="0" applyProtection="0"/>
    <xf numFmtId="5" fontId="4" fillId="33" borderId="0"/>
    <xf numFmtId="5" fontId="4" fillId="33" borderId="0"/>
    <xf numFmtId="5" fontId="3" fillId="33" borderId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5" fontId="3" fillId="33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0" fillId="0" borderId="0"/>
    <xf numFmtId="0" fontId="40" fillId="0" borderId="0"/>
    <xf numFmtId="6" fontId="65" fillId="0" borderId="0">
      <protection locked="0"/>
    </xf>
    <xf numFmtId="6" fontId="65" fillId="0" borderId="0">
      <protection locked="0"/>
    </xf>
    <xf numFmtId="6" fontId="65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33" borderId="0"/>
    <xf numFmtId="0" fontId="4" fillId="33" borderId="0"/>
    <xf numFmtId="0" fontId="3" fillId="33" borderId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33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6" fontId="65" fillId="0" borderId="0">
      <protection locked="0"/>
    </xf>
    <xf numFmtId="0" fontId="63" fillId="0" borderId="0" applyFont="0" applyFill="0" applyBorder="0" applyAlignment="0" applyProtection="0"/>
    <xf numFmtId="14" fontId="18" fillId="0" borderId="0" applyFill="0" applyBorder="0" applyAlignment="0"/>
    <xf numFmtId="14" fontId="18" fillId="0" borderId="0" applyFill="0" applyBorder="0" applyAlignment="0"/>
    <xf numFmtId="38" fontId="12" fillId="0" borderId="5">
      <alignment vertical="center"/>
    </xf>
    <xf numFmtId="190" fontId="12" fillId="0" borderId="5">
      <alignment vertical="center"/>
    </xf>
    <xf numFmtId="190" fontId="12" fillId="0" borderId="5">
      <alignment vertical="center"/>
    </xf>
    <xf numFmtId="190" fontId="12" fillId="0" borderId="5">
      <alignment vertical="center"/>
    </xf>
    <xf numFmtId="38" fontId="12" fillId="0" borderId="5">
      <alignment vertical="center"/>
    </xf>
    <xf numFmtId="38" fontId="12" fillId="0" borderId="5">
      <alignment vertical="center"/>
    </xf>
    <xf numFmtId="177" fontId="4" fillId="0" borderId="0" applyFont="0" applyFill="0" applyBorder="0" applyAlignment="0" applyProtection="0"/>
    <xf numFmtId="0" fontId="63" fillId="0" borderId="6" applyNumberFormat="0" applyFont="0" applyFill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66" fillId="0" borderId="0" applyNumberFormat="0" applyAlignment="0">
      <alignment horizontal="left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78" fontId="67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33" borderId="0"/>
    <xf numFmtId="2" fontId="4" fillId="33" borderId="0"/>
    <xf numFmtId="2" fontId="3" fillId="33" borderId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33" borderId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179" fontId="4" fillId="0" borderId="0">
      <protection locked="0"/>
    </xf>
    <xf numFmtId="179" fontId="3" fillId="0" borderId="0">
      <protection locked="0"/>
    </xf>
    <xf numFmtId="0" fontId="40" fillId="0" borderId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68" fillId="0" borderId="0" applyFill="0" applyBorder="0" applyProtection="0">
      <alignment horizontal="left"/>
    </xf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108" fillId="75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38" fontId="8" fillId="37" borderId="0" applyNumberFormat="0" applyBorder="0" applyAlignment="0" applyProtection="0"/>
    <xf numFmtId="0" fontId="63" fillId="0" borderId="0" applyFont="0" applyFill="0" applyBorder="0" applyAlignment="0" applyProtection="0">
      <alignment horizontal="right"/>
    </xf>
    <xf numFmtId="0" fontId="69" fillId="0" borderId="0" applyProtection="0">
      <alignment horizontal="right"/>
    </xf>
    <xf numFmtId="0" fontId="10" fillId="0" borderId="7" applyNumberFormat="0" applyAlignment="0" applyProtection="0">
      <alignment horizontal="left" vertical="center"/>
    </xf>
    <xf numFmtId="0" fontId="10" fillId="0" borderId="8">
      <alignment horizontal="left" vertical="center"/>
    </xf>
    <xf numFmtId="0" fontId="10" fillId="0" borderId="8">
      <alignment horizontal="left" vertical="center"/>
    </xf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109" fillId="0" borderId="41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33" borderId="0"/>
    <xf numFmtId="0" fontId="9" fillId="0" borderId="0" applyNumberFormat="0" applyFont="0" applyFill="0" applyAlignment="0" applyProtection="0"/>
    <xf numFmtId="0" fontId="51" fillId="0" borderId="9" applyNumberFormat="0" applyFill="0" applyAlignment="0" applyProtection="0"/>
    <xf numFmtId="0" fontId="9" fillId="0" borderId="0" applyNumberFormat="0" applyFont="0" applyFill="0" applyAlignment="0" applyProtection="0"/>
    <xf numFmtId="0" fontId="42" fillId="0" borderId="9" applyNumberFormat="0" applyFill="0" applyAlignment="0" applyProtection="0"/>
    <xf numFmtId="0" fontId="9" fillId="33" borderId="0"/>
    <xf numFmtId="0" fontId="42" fillId="0" borderId="9" applyNumberFormat="0" applyFill="0" applyAlignment="0" applyProtection="0"/>
    <xf numFmtId="0" fontId="51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42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110" fillId="0" borderId="42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10" fillId="33" borderId="0"/>
    <xf numFmtId="0" fontId="10" fillId="0" borderId="0" applyNumberFormat="0" applyFont="0" applyFill="0" applyAlignment="0" applyProtection="0"/>
    <xf numFmtId="0" fontId="52" fillId="0" borderId="10" applyNumberFormat="0" applyFill="0" applyAlignment="0" applyProtection="0"/>
    <xf numFmtId="0" fontId="10" fillId="0" borderId="0" applyNumberFormat="0" applyFont="0" applyFill="0" applyAlignment="0" applyProtection="0"/>
    <xf numFmtId="0" fontId="43" fillId="0" borderId="10" applyNumberFormat="0" applyFill="0" applyAlignment="0" applyProtection="0"/>
    <xf numFmtId="0" fontId="10" fillId="33" borderId="0"/>
    <xf numFmtId="0" fontId="43" fillId="0" borderId="10" applyNumberFormat="0" applyFill="0" applyAlignment="0" applyProtection="0"/>
    <xf numFmtId="0" fontId="52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52" fillId="0" borderId="10" applyNumberFormat="0" applyFill="0" applyAlignment="0" applyProtection="0"/>
    <xf numFmtId="0" fontId="43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111" fillId="0" borderId="43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 applyFill="0" applyAlignment="0" applyProtection="0">
      <protection locked="0"/>
    </xf>
    <xf numFmtId="180" fontId="4" fillId="0" borderId="0">
      <protection locked="0"/>
    </xf>
    <xf numFmtId="180" fontId="3" fillId="0" borderId="0">
      <protection locked="0"/>
    </xf>
    <xf numFmtId="180" fontId="4" fillId="0" borderId="0">
      <protection locked="0"/>
    </xf>
    <xf numFmtId="180" fontId="3" fillId="0" borderId="0">
      <protection locked="0"/>
    </xf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112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114" fillId="76" borderId="39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115" fillId="0" borderId="4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4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116" fillId="77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37" fontId="71" fillId="0" borderId="0"/>
    <xf numFmtId="0" fontId="72" fillId="0" borderId="0"/>
    <xf numFmtId="0" fontId="72" fillId="0" borderId="0"/>
    <xf numFmtId="0" fontId="73" fillId="0" borderId="0"/>
    <xf numFmtId="185" fontId="74" fillId="0" borderId="0"/>
    <xf numFmtId="0" fontId="101" fillId="0" borderId="0"/>
    <xf numFmtId="0" fontId="101" fillId="0" borderId="0"/>
    <xf numFmtId="0" fontId="101" fillId="0" borderId="0"/>
    <xf numFmtId="0" fontId="117" fillId="0" borderId="0"/>
    <xf numFmtId="0" fontId="44" fillId="0" borderId="0"/>
    <xf numFmtId="0" fontId="101" fillId="0" borderId="0"/>
    <xf numFmtId="0" fontId="44" fillId="0" borderId="0"/>
    <xf numFmtId="0" fontId="44" fillId="0" borderId="0"/>
    <xf numFmtId="0" fontId="4" fillId="0" borderId="0"/>
    <xf numFmtId="0" fontId="3" fillId="0" borderId="0"/>
    <xf numFmtId="0" fontId="117" fillId="0" borderId="0"/>
    <xf numFmtId="0" fontId="117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4" fillId="0" borderId="0"/>
    <xf numFmtId="0" fontId="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17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17" fillId="0" borderId="0"/>
    <xf numFmtId="0" fontId="58" fillId="0" borderId="0"/>
    <xf numFmtId="0" fontId="18" fillId="0" borderId="0">
      <alignment vertical="top"/>
    </xf>
    <xf numFmtId="0" fontId="58" fillId="0" borderId="0"/>
    <xf numFmtId="0" fontId="58" fillId="0" borderId="0"/>
    <xf numFmtId="0" fontId="58" fillId="0" borderId="0"/>
    <xf numFmtId="0" fontId="58" fillId="0" borderId="0"/>
    <xf numFmtId="0" fontId="117" fillId="0" borderId="0"/>
    <xf numFmtId="0" fontId="18" fillId="0" borderId="0">
      <alignment vertical="top"/>
    </xf>
    <xf numFmtId="0" fontId="101" fillId="0" borderId="0"/>
    <xf numFmtId="0" fontId="118" fillId="0" borderId="0"/>
    <xf numFmtId="0" fontId="4" fillId="0" borderId="0"/>
    <xf numFmtId="0" fontId="3" fillId="0" borderId="0"/>
    <xf numFmtId="37" fontId="11" fillId="39" borderId="8" applyBorder="0">
      <alignment horizontal="left" vertical="center" indent="2"/>
    </xf>
    <xf numFmtId="0" fontId="119" fillId="0" borderId="0"/>
    <xf numFmtId="37" fontId="11" fillId="39" borderId="8" applyBorder="0">
      <alignment horizontal="left" vertical="center" indent="2"/>
    </xf>
    <xf numFmtId="0" fontId="4" fillId="0" borderId="0"/>
    <xf numFmtId="0" fontId="117" fillId="0" borderId="0"/>
    <xf numFmtId="0" fontId="101" fillId="0" borderId="0"/>
    <xf numFmtId="0" fontId="3" fillId="0" borderId="0"/>
    <xf numFmtId="0" fontId="101" fillId="0" borderId="0"/>
    <xf numFmtId="0" fontId="4" fillId="0" borderId="0"/>
    <xf numFmtId="0" fontId="117" fillId="0" borderId="0"/>
    <xf numFmtId="0" fontId="3" fillId="0" borderId="0"/>
    <xf numFmtId="0" fontId="101" fillId="0" borderId="0"/>
    <xf numFmtId="0" fontId="101" fillId="0" borderId="0"/>
    <xf numFmtId="0" fontId="117" fillId="0" borderId="0"/>
    <xf numFmtId="0" fontId="4" fillId="0" borderId="0"/>
    <xf numFmtId="0" fontId="101" fillId="0" borderId="0"/>
    <xf numFmtId="0" fontId="117" fillId="0" borderId="0"/>
    <xf numFmtId="0" fontId="3" fillId="0" borderId="0"/>
    <xf numFmtId="0" fontId="58" fillId="0" borderId="0"/>
    <xf numFmtId="0" fontId="8" fillId="0" borderId="0"/>
    <xf numFmtId="0" fontId="117" fillId="0" borderId="0"/>
    <xf numFmtId="0" fontId="101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58" fillId="0" borderId="0"/>
    <xf numFmtId="0" fontId="18" fillId="0" borderId="0">
      <alignment vertical="top"/>
    </xf>
    <xf numFmtId="0" fontId="117" fillId="0" borderId="0"/>
    <xf numFmtId="0" fontId="5" fillId="0" borderId="0"/>
    <xf numFmtId="0" fontId="119" fillId="0" borderId="0"/>
    <xf numFmtId="0" fontId="3" fillId="0" borderId="0"/>
    <xf numFmtId="0" fontId="4" fillId="0" borderId="0"/>
    <xf numFmtId="0" fontId="101" fillId="0" borderId="0"/>
    <xf numFmtId="0" fontId="58" fillId="0" borderId="0"/>
    <xf numFmtId="0" fontId="18" fillId="0" borderId="0">
      <alignment vertical="top"/>
    </xf>
    <xf numFmtId="0" fontId="117" fillId="0" borderId="0"/>
    <xf numFmtId="0" fontId="3" fillId="0" borderId="0"/>
    <xf numFmtId="0" fontId="4" fillId="0" borderId="0"/>
    <xf numFmtId="0" fontId="58" fillId="0" borderId="0"/>
    <xf numFmtId="0" fontId="18" fillId="0" borderId="0">
      <alignment vertical="top"/>
    </xf>
    <xf numFmtId="0" fontId="101" fillId="0" borderId="0"/>
    <xf numFmtId="0" fontId="117" fillId="0" borderId="0"/>
    <xf numFmtId="0" fontId="101" fillId="0" borderId="0"/>
    <xf numFmtId="0" fontId="3" fillId="0" borderId="0"/>
    <xf numFmtId="0" fontId="58" fillId="0" borderId="0"/>
    <xf numFmtId="0" fontId="18" fillId="0" borderId="0">
      <alignment vertical="top"/>
    </xf>
    <xf numFmtId="0" fontId="58" fillId="0" borderId="0"/>
    <xf numFmtId="0" fontId="8" fillId="0" borderId="0"/>
    <xf numFmtId="0" fontId="58" fillId="0" borderId="0"/>
    <xf numFmtId="0" fontId="18" fillId="0" borderId="0">
      <alignment vertical="top"/>
    </xf>
    <xf numFmtId="0" fontId="58" fillId="0" borderId="0"/>
    <xf numFmtId="0" fontId="8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8" fillId="0" borderId="0">
      <alignment vertical="top"/>
    </xf>
    <xf numFmtId="0" fontId="117" fillId="0" borderId="0"/>
    <xf numFmtId="0" fontId="119" fillId="0" borderId="0"/>
    <xf numFmtId="0" fontId="3" fillId="0" borderId="0"/>
    <xf numFmtId="0" fontId="4" fillId="0" borderId="0"/>
    <xf numFmtId="0" fontId="8" fillId="0" borderId="0"/>
    <xf numFmtId="0" fontId="117" fillId="0" borderId="0"/>
    <xf numFmtId="0" fontId="3" fillId="0" borderId="0"/>
    <xf numFmtId="0" fontId="4" fillId="0" borderId="0"/>
    <xf numFmtId="0" fontId="8" fillId="0" borderId="0"/>
    <xf numFmtId="0" fontId="117" fillId="0" borderId="0"/>
    <xf numFmtId="0" fontId="3" fillId="0" borderId="0"/>
    <xf numFmtId="0" fontId="4" fillId="0" borderId="0"/>
    <xf numFmtId="0" fontId="8" fillId="0" borderId="0"/>
    <xf numFmtId="0" fontId="4" fillId="0" borderId="0"/>
    <xf numFmtId="0" fontId="3" fillId="0" borderId="0"/>
    <xf numFmtId="0" fontId="101" fillId="0" borderId="0"/>
    <xf numFmtId="0" fontId="3" fillId="0" borderId="0"/>
    <xf numFmtId="0" fontId="4" fillId="0" borderId="0"/>
    <xf numFmtId="0" fontId="8" fillId="0" borderId="0"/>
    <xf numFmtId="0" fontId="117" fillId="0" borderId="0"/>
    <xf numFmtId="0" fontId="3" fillId="0" borderId="0"/>
    <xf numFmtId="0" fontId="18" fillId="0" borderId="0">
      <alignment vertical="top"/>
    </xf>
    <xf numFmtId="0" fontId="8" fillId="0" borderId="0"/>
    <xf numFmtId="0" fontId="18" fillId="0" borderId="0">
      <alignment vertical="top"/>
    </xf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6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117" fillId="0" borderId="0"/>
    <xf numFmtId="0" fontId="6" fillId="0" borderId="0"/>
    <xf numFmtId="0" fontId="6" fillId="0" borderId="0"/>
    <xf numFmtId="0" fontId="101" fillId="0" borderId="0"/>
    <xf numFmtId="0" fontId="101" fillId="0" borderId="0"/>
    <xf numFmtId="0" fontId="4" fillId="0" borderId="0"/>
    <xf numFmtId="0" fontId="4" fillId="0" borderId="0"/>
    <xf numFmtId="0" fontId="101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20" fillId="0" borderId="0"/>
    <xf numFmtId="0" fontId="4" fillId="0" borderId="0"/>
    <xf numFmtId="0" fontId="3" fillId="0" borderId="0"/>
    <xf numFmtId="0" fontId="101" fillId="0" borderId="0"/>
    <xf numFmtId="0" fontId="101" fillId="0" borderId="0"/>
    <xf numFmtId="0" fontId="4" fillId="0" borderId="0"/>
    <xf numFmtId="0" fontId="3" fillId="0" borderId="0"/>
    <xf numFmtId="0" fontId="3" fillId="0" borderId="0"/>
    <xf numFmtId="0" fontId="101" fillId="0" borderId="0"/>
    <xf numFmtId="168" fontId="4" fillId="0" borderId="0"/>
    <xf numFmtId="168" fontId="3" fillId="0" borderId="0"/>
    <xf numFmtId="0" fontId="18" fillId="0" borderId="0">
      <alignment vertical="top"/>
    </xf>
    <xf numFmtId="0" fontId="120" fillId="0" borderId="0"/>
    <xf numFmtId="0" fontId="101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11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6" fillId="0" borderId="0"/>
    <xf numFmtId="0" fontId="101" fillId="0" borderId="0"/>
    <xf numFmtId="0" fontId="117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01" fillId="0" borderId="0"/>
    <xf numFmtId="0" fontId="117" fillId="0" borderId="0"/>
    <xf numFmtId="0" fontId="101" fillId="0" borderId="0"/>
    <xf numFmtId="0" fontId="101" fillId="0" borderId="0"/>
    <xf numFmtId="0" fontId="101" fillId="0" borderId="0"/>
    <xf numFmtId="0" fontId="117" fillId="0" borderId="0"/>
    <xf numFmtId="0" fontId="3" fillId="0" borderId="0"/>
    <xf numFmtId="0" fontId="4" fillId="0" borderId="0"/>
    <xf numFmtId="0" fontId="44" fillId="0" borderId="0"/>
    <xf numFmtId="0" fontId="117" fillId="0" borderId="0"/>
    <xf numFmtId="0" fontId="44" fillId="0" borderId="0"/>
    <xf numFmtId="0" fontId="44" fillId="0" borderId="0"/>
    <xf numFmtId="0" fontId="18" fillId="0" borderId="0">
      <alignment vertical="top"/>
    </xf>
    <xf numFmtId="0" fontId="117" fillId="0" borderId="0"/>
    <xf numFmtId="0" fontId="3" fillId="0" borderId="0"/>
    <xf numFmtId="0" fontId="4" fillId="0" borderId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87" fillId="78" borderId="45" applyNumberFormat="0" applyFont="0" applyAlignment="0" applyProtection="0"/>
    <xf numFmtId="0" fontId="2" fillId="78" borderId="45" applyNumberFormat="0" applyFont="0" applyAlignment="0" applyProtection="0"/>
    <xf numFmtId="0" fontId="4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4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40" fontId="75" fillId="0" borderId="0" applyFont="0" applyFill="0" applyBorder="0" applyAlignment="0" applyProtection="0"/>
    <xf numFmtId="38" fontId="75" fillId="0" borderId="0" applyFont="0" applyFill="0" applyBorder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121" fillId="73" borderId="4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186" fontId="18" fillId="40" borderId="0">
      <alignment horizontal="right"/>
    </xf>
    <xf numFmtId="186" fontId="18" fillId="40" borderId="0">
      <alignment horizontal="right"/>
    </xf>
    <xf numFmtId="0" fontId="76" fillId="41" borderId="0">
      <alignment horizontal="center"/>
    </xf>
    <xf numFmtId="0" fontId="48" fillId="42" borderId="17"/>
    <xf numFmtId="0" fontId="77" fillId="39" borderId="17"/>
    <xf numFmtId="0" fontId="77" fillId="39" borderId="17"/>
    <xf numFmtId="0" fontId="78" fillId="39" borderId="0" applyBorder="0">
      <alignment horizontal="centerContinuous"/>
    </xf>
    <xf numFmtId="0" fontId="79" fillId="42" borderId="0" applyBorder="0">
      <alignment horizontal="centerContinuous"/>
    </xf>
    <xf numFmtId="1" fontId="80" fillId="0" borderId="0" applyProtection="0">
      <alignment horizontal="right" vertical="center"/>
    </xf>
    <xf numFmtId="14" fontId="62" fillId="0" borderId="0">
      <alignment horizontal="center" wrapText="1"/>
      <protection locked="0"/>
    </xf>
    <xf numFmtId="0" fontId="40" fillId="0" borderId="0"/>
    <xf numFmtId="9" fontId="87" fillId="0" borderId="0" applyFont="0" applyFill="0" applyBorder="0" applyAlignment="0" applyProtection="0"/>
    <xf numFmtId="175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>
      <alignment horizontal="center"/>
    </xf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12" fillId="0" borderId="0" applyNumberFormat="0" applyFont="0" applyFill="0" applyBorder="0" applyAlignment="0" applyProtection="0">
      <alignment horizontal="left"/>
    </xf>
    <xf numFmtId="0" fontId="13" fillId="33" borderId="0" applyNumberFormat="0" applyBorder="0" applyAlignment="0" applyProtection="0"/>
    <xf numFmtId="15" fontId="12" fillId="0" borderId="0" applyFont="0" applyFill="0" applyBorder="0" applyAlignment="0" applyProtection="0"/>
    <xf numFmtId="0" fontId="17" fillId="33" borderId="0" applyNumberFormat="0" applyBorder="0" applyAlignment="0" applyProtection="0"/>
    <xf numFmtId="4" fontId="12" fillId="0" borderId="0" applyFont="0" applyFill="0" applyBorder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13" fillId="0" borderId="19">
      <alignment horizontal="center"/>
    </xf>
    <xf numFmtId="3" fontId="8" fillId="33" borderId="0" applyBorder="0" applyAlignment="0" applyProtection="0"/>
    <xf numFmtId="0" fontId="13" fillId="0" borderId="19">
      <alignment horizontal="center"/>
    </xf>
    <xf numFmtId="0" fontId="13" fillId="0" borderId="19">
      <alignment horizontal="center"/>
    </xf>
    <xf numFmtId="0" fontId="13" fillId="0" borderId="19">
      <alignment horizontal="center"/>
    </xf>
    <xf numFmtId="3" fontId="12" fillId="0" borderId="0" applyFont="0" applyFill="0" applyBorder="0" applyAlignment="0" applyProtection="0"/>
    <xf numFmtId="5" fontId="8" fillId="33" borderId="0" applyBorder="0" applyAlignment="0" applyProtection="0"/>
    <xf numFmtId="0" fontId="12" fillId="43" borderId="0" applyNumberFormat="0" applyFont="0" applyBorder="0" applyAlignment="0" applyProtection="0"/>
    <xf numFmtId="14" fontId="81" fillId="0" borderId="0" applyNumberFormat="0" applyFill="0" applyBorder="0" applyAlignment="0" applyProtection="0">
      <alignment horizontal="left"/>
    </xf>
    <xf numFmtId="0" fontId="39" fillId="0" borderId="0" applyNumberFormat="0" applyFill="0" applyBorder="0" applyAlignment="0" applyProtection="0"/>
    <xf numFmtId="0" fontId="1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 applyNumberFormat="0" applyFill="0" applyBorder="0" applyAlignment="0" applyProtection="0"/>
    <xf numFmtId="40" fontId="82" fillId="0" borderId="0" applyBorder="0">
      <alignment horizontal="right"/>
    </xf>
    <xf numFmtId="0" fontId="83" fillId="0" borderId="0" applyBorder="0" applyProtection="0">
      <alignment vertical="center"/>
    </xf>
    <xf numFmtId="0" fontId="83" fillId="0" borderId="20" applyBorder="0" applyProtection="0">
      <alignment horizontal="right" vertical="center"/>
    </xf>
    <xf numFmtId="0" fontId="84" fillId="44" borderId="0" applyBorder="0" applyProtection="0">
      <alignment horizontal="centerContinuous" vertical="center"/>
    </xf>
    <xf numFmtId="0" fontId="84" fillId="45" borderId="20" applyBorder="0" applyProtection="0">
      <alignment horizontal="centerContinuous" vertical="center"/>
    </xf>
    <xf numFmtId="0" fontId="85" fillId="0" borderId="0" applyFill="0" applyBorder="0" applyProtection="0">
      <alignment horizontal="left"/>
    </xf>
    <xf numFmtId="0" fontId="68" fillId="0" borderId="21" applyFill="0" applyBorder="0" applyProtection="0">
      <alignment horizontal="left" vertical="top"/>
    </xf>
    <xf numFmtId="49" fontId="18" fillId="0" borderId="0" applyFill="0" applyBorder="0" applyAlignment="0"/>
    <xf numFmtId="49" fontId="18" fillId="0" borderId="0" applyFill="0" applyBorder="0" applyAlignment="0"/>
    <xf numFmtId="188" fontId="41" fillId="0" borderId="0" applyFill="0" applyBorder="0" applyAlignment="0"/>
    <xf numFmtId="189" fontId="41" fillId="0" borderId="0" applyFill="0" applyBorder="0" applyAlignment="0"/>
    <xf numFmtId="0" fontId="15" fillId="0" borderId="0" applyFill="0" applyBorder="0" applyProtection="0">
      <alignment horizontal="left" vertical="top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123" fillId="0" borderId="47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4" fillId="33" borderId="18"/>
    <xf numFmtId="0" fontId="3" fillId="33" borderId="18"/>
    <xf numFmtId="0" fontId="3" fillId="33" borderId="18"/>
    <xf numFmtId="0" fontId="3" fillId="33" borderId="18"/>
    <xf numFmtId="0" fontId="3" fillId="33" borderId="18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33" borderId="18"/>
    <xf numFmtId="0" fontId="3" fillId="33" borderId="18"/>
    <xf numFmtId="0" fontId="3" fillId="33" borderId="18"/>
    <xf numFmtId="0" fontId="3" fillId="33" borderId="18"/>
    <xf numFmtId="0" fontId="3" fillId="33" borderId="18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37" fontId="8" fillId="46" borderId="0" applyNumberFormat="0" applyBorder="0" applyAlignment="0" applyProtection="0"/>
    <xf numFmtId="37" fontId="8" fillId="0" borderId="0"/>
    <xf numFmtId="3" fontId="86" fillId="0" borderId="12" applyProtection="0"/>
    <xf numFmtId="3" fontId="86" fillId="0" borderId="12" applyProtection="0"/>
    <xf numFmtId="3" fontId="86" fillId="0" borderId="12" applyProtection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3" fontId="101" fillId="0" borderId="0" applyFont="0" applyFill="0" applyBorder="0" applyAlignment="0" applyProtection="0"/>
  </cellStyleXfs>
  <cellXfs count="138">
    <xf numFmtId="0" fontId="0" fillId="0" borderId="0" xfId="0"/>
    <xf numFmtId="0" fontId="92" fillId="0" borderId="20" xfId="0" applyFont="1" applyBorder="1"/>
    <xf numFmtId="0" fontId="91" fillId="0" borderId="0" xfId="0" applyFont="1"/>
    <xf numFmtId="0" fontId="0" fillId="0" borderId="20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96" fillId="0" borderId="0" xfId="0" applyFont="1" applyAlignment="1">
      <alignment horizontal="center"/>
    </xf>
    <xf numFmtId="0" fontId="95" fillId="0" borderId="0" xfId="0" applyFont="1"/>
    <xf numFmtId="0" fontId="92" fillId="0" borderId="0" xfId="0" applyFont="1"/>
    <xf numFmtId="41" fontId="0" fillId="0" borderId="0" xfId="0" applyNumberFormat="1" applyAlignment="1">
      <alignment horizontal="right"/>
    </xf>
    <xf numFmtId="0" fontId="93" fillId="0" borderId="0" xfId="0" applyFont="1"/>
    <xf numFmtId="42" fontId="0" fillId="0" borderId="0" xfId="0" applyNumberFormat="1"/>
    <xf numFmtId="0" fontId="95" fillId="0" borderId="0" xfId="0" applyFont="1" applyAlignment="1">
      <alignment horizontal="center" wrapText="1"/>
    </xf>
    <xf numFmtId="165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98" fillId="0" borderId="0" xfId="0" applyFont="1"/>
    <xf numFmtId="0" fontId="95" fillId="0" borderId="20" xfId="0" applyFont="1" applyBorder="1" applyAlignment="1">
      <alignment horizontal="center" wrapText="1"/>
    </xf>
    <xf numFmtId="0" fontId="99" fillId="0" borderId="0" xfId="1731" applyFont="1"/>
    <xf numFmtId="41" fontId="99" fillId="0" borderId="0" xfId="1731" applyNumberFormat="1" applyFont="1"/>
    <xf numFmtId="191" fontId="99" fillId="0" borderId="0" xfId="2336" applyNumberFormat="1" applyFont="1" applyFill="1" applyBorder="1"/>
    <xf numFmtId="164" fontId="0" fillId="0" borderId="24" xfId="0" applyNumberFormat="1" applyBorder="1"/>
    <xf numFmtId="43" fontId="0" fillId="0" borderId="0" xfId="0" applyNumberFormat="1"/>
    <xf numFmtId="0" fontId="0" fillId="0" borderId="25" xfId="0" applyBorder="1"/>
    <xf numFmtId="0" fontId="0" fillId="0" borderId="26" xfId="0" applyBorder="1"/>
    <xf numFmtId="0" fontId="95" fillId="0" borderId="26" xfId="0" applyFont="1" applyBorder="1"/>
    <xf numFmtId="0" fontId="94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95" fillId="0" borderId="30" xfId="0" applyFont="1" applyBorder="1" applyAlignment="1">
      <alignment horizontal="center" wrapText="1"/>
    </xf>
    <xf numFmtId="164" fontId="0" fillId="0" borderId="29" xfId="0" applyNumberFormat="1" applyBorder="1"/>
    <xf numFmtId="42" fontId="0" fillId="0" borderId="29" xfId="0" applyNumberFormat="1" applyBorder="1"/>
    <xf numFmtId="0" fontId="0" fillId="0" borderId="32" xfId="0" applyBorder="1"/>
    <xf numFmtId="0" fontId="0" fillId="0" borderId="19" xfId="0" applyBorder="1"/>
    <xf numFmtId="0" fontId="0" fillId="0" borderId="33" xfId="0" applyBorder="1"/>
    <xf numFmtId="191" fontId="98" fillId="0" borderId="0" xfId="0" applyNumberFormat="1" applyFont="1" applyAlignment="1">
      <alignment horizontal="center"/>
    </xf>
    <xf numFmtId="42" fontId="0" fillId="0" borderId="19" xfId="0" applyNumberFormat="1" applyBorder="1"/>
    <xf numFmtId="165" fontId="0" fillId="0" borderId="19" xfId="0" applyNumberFormat="1" applyBorder="1"/>
    <xf numFmtId="165" fontId="101" fillId="0" borderId="0" xfId="729" applyNumberFormat="1" applyFont="1"/>
    <xf numFmtId="0" fontId="0" fillId="79" borderId="0" xfId="0" applyFill="1"/>
    <xf numFmtId="165" fontId="101" fillId="0" borderId="0" xfId="809" applyNumberFormat="1" applyFont="1" applyBorder="1"/>
    <xf numFmtId="164" fontId="101" fillId="0" borderId="24" xfId="1115" applyNumberFormat="1" applyFont="1" applyFill="1" applyBorder="1"/>
    <xf numFmtId="41" fontId="99" fillId="80" borderId="0" xfId="1731" applyNumberFormat="1" applyFont="1" applyFill="1"/>
    <xf numFmtId="0" fontId="125" fillId="0" borderId="0" xfId="0" applyFont="1"/>
    <xf numFmtId="165" fontId="127" fillId="0" borderId="0" xfId="809" applyNumberFormat="1" applyFont="1" applyFill="1"/>
    <xf numFmtId="165" fontId="0" fillId="0" borderId="0" xfId="729" applyNumberFormat="1" applyFont="1"/>
    <xf numFmtId="165" fontId="2" fillId="0" borderId="0" xfId="729" applyNumberFormat="1" applyFont="1"/>
    <xf numFmtId="0" fontId="124" fillId="0" borderId="0" xfId="0" applyFont="1"/>
    <xf numFmtId="165" fontId="99" fillId="0" borderId="34" xfId="729" applyNumberFormat="1" applyFont="1" applyBorder="1"/>
    <xf numFmtId="165" fontId="99" fillId="0" borderId="0" xfId="729" applyNumberFormat="1" applyFont="1" applyBorder="1"/>
    <xf numFmtId="165" fontId="98" fillId="0" borderId="0" xfId="729" applyNumberFormat="1" applyFont="1"/>
    <xf numFmtId="165" fontId="99" fillId="0" borderId="17" xfId="729" applyNumberFormat="1" applyFont="1" applyBorder="1"/>
    <xf numFmtId="165" fontId="99" fillId="0" borderId="0" xfId="729" applyNumberFormat="1" applyFont="1"/>
    <xf numFmtId="0" fontId="127" fillId="0" borderId="0" xfId="0" applyFont="1"/>
    <xf numFmtId="165" fontId="127" fillId="0" borderId="0" xfId="0" applyNumberFormat="1" applyFont="1"/>
    <xf numFmtId="165" fontId="127" fillId="0" borderId="0" xfId="729" applyNumberFormat="1" applyFont="1"/>
    <xf numFmtId="165" fontId="126" fillId="81" borderId="0" xfId="0" applyNumberFormat="1" applyFont="1" applyFill="1"/>
    <xf numFmtId="0" fontId="129" fillId="0" borderId="0" xfId="0" applyFont="1"/>
    <xf numFmtId="0" fontId="0" fillId="0" borderId="20" xfId="0" applyBorder="1" applyAlignment="1">
      <alignment horizontal="center"/>
    </xf>
    <xf numFmtId="0" fontId="0" fillId="0" borderId="0" xfId="0" applyAlignment="1">
      <alignment horizontal="center" wrapText="1"/>
    </xf>
    <xf numFmtId="165" fontId="0" fillId="82" borderId="8" xfId="2755" applyNumberFormat="1" applyFont="1" applyFill="1" applyBorder="1"/>
    <xf numFmtId="165" fontId="0" fillId="0" borderId="0" xfId="2755" applyNumberFormat="1" applyFont="1" applyFill="1" applyBorder="1"/>
    <xf numFmtId="165" fontId="0" fillId="0" borderId="0" xfId="2755" applyNumberFormat="1" applyFont="1"/>
    <xf numFmtId="165" fontId="127" fillId="0" borderId="0" xfId="2755" applyNumberFormat="1" applyFont="1" applyFill="1" applyBorder="1"/>
    <xf numFmtId="43" fontId="0" fillId="0" borderId="0" xfId="2755" applyFont="1"/>
    <xf numFmtId="165" fontId="124" fillId="0" borderId="0" xfId="2755" applyNumberFormat="1" applyFont="1" applyFill="1" applyBorder="1"/>
    <xf numFmtId="165" fontId="124" fillId="0" borderId="0" xfId="0" applyNumberFormat="1" applyFont="1"/>
    <xf numFmtId="165" fontId="0" fillId="81" borderId="0" xfId="0" applyNumberFormat="1" applyFill="1"/>
    <xf numFmtId="165" fontId="0" fillId="83" borderId="0" xfId="0" applyNumberFormat="1" applyFill="1"/>
    <xf numFmtId="165" fontId="0" fillId="0" borderId="0" xfId="2755" applyNumberFormat="1" applyFont="1" applyBorder="1"/>
    <xf numFmtId="165" fontId="0" fillId="0" borderId="20" xfId="2755" applyNumberFormat="1" applyFont="1" applyBorder="1"/>
    <xf numFmtId="43" fontId="0" fillId="0" borderId="20" xfId="2755" applyFont="1" applyBorder="1"/>
    <xf numFmtId="165" fontId="0" fillId="0" borderId="20" xfId="0" applyNumberFormat="1" applyBorder="1"/>
    <xf numFmtId="43" fontId="0" fillId="0" borderId="0" xfId="2755" applyFont="1" applyBorder="1"/>
    <xf numFmtId="43" fontId="0" fillId="0" borderId="0" xfId="2755" applyFont="1" applyFill="1" applyBorder="1"/>
    <xf numFmtId="165" fontId="0" fillId="82" borderId="0" xfId="2755" applyNumberFormat="1" applyFont="1" applyFill="1" applyAlignment="1">
      <alignment horizontal="right"/>
    </xf>
    <xf numFmtId="165" fontId="126" fillId="83" borderId="0" xfId="0" applyNumberFormat="1" applyFont="1" applyFill="1"/>
    <xf numFmtId="0" fontId="126" fillId="0" borderId="0" xfId="0" applyFont="1"/>
    <xf numFmtId="165" fontId="0" fillId="0" borderId="0" xfId="2755" applyNumberFormat="1" applyFont="1" applyFill="1"/>
    <xf numFmtId="43" fontId="0" fillId="0" borderId="0" xfId="2755" applyFont="1" applyFill="1"/>
    <xf numFmtId="0" fontId="0" fillId="81" borderId="0" xfId="0" applyFill="1" applyAlignment="1">
      <alignment horizontal="center" wrapText="1"/>
    </xf>
    <xf numFmtId="0" fontId="126" fillId="81" borderId="0" xfId="0" applyFont="1" applyFill="1" applyAlignment="1">
      <alignment horizontal="center" wrapText="1"/>
    </xf>
    <xf numFmtId="0" fontId="126" fillId="83" borderId="20" xfId="0" applyFont="1" applyFill="1" applyBorder="1" applyAlignment="1">
      <alignment horizontal="center" wrapText="1"/>
    </xf>
    <xf numFmtId="42" fontId="95" fillId="0" borderId="0" xfId="784" applyNumberFormat="1" applyFont="1" applyBorder="1"/>
    <xf numFmtId="0" fontId="130" fillId="0" borderId="0" xfId="0" applyFont="1" applyAlignment="1">
      <alignment horizontal="left"/>
    </xf>
    <xf numFmtId="0" fontId="132" fillId="0" borderId="20" xfId="0" applyFont="1" applyBorder="1"/>
    <xf numFmtId="165" fontId="128" fillId="0" borderId="34" xfId="729" applyNumberFormat="1" applyFont="1" applyBorder="1"/>
    <xf numFmtId="165" fontId="127" fillId="0" borderId="0" xfId="2755" applyNumberFormat="1" applyFont="1"/>
    <xf numFmtId="165" fontId="127" fillId="0" borderId="0" xfId="2755" applyNumberFormat="1" applyFont="1" applyFill="1"/>
    <xf numFmtId="42" fontId="95" fillId="0" borderId="31" xfId="845" applyNumberFormat="1" applyFont="1" applyFill="1" applyBorder="1"/>
    <xf numFmtId="44" fontId="101" fillId="0" borderId="24" xfId="1115" applyFont="1" applyFill="1" applyBorder="1"/>
    <xf numFmtId="164" fontId="101" fillId="0" borderId="0" xfId="1115" applyNumberFormat="1" applyFont="1" applyFill="1" applyBorder="1"/>
    <xf numFmtId="165" fontId="0" fillId="0" borderId="0" xfId="729" applyNumberFormat="1" applyFont="1" applyFill="1" applyAlignment="1">
      <alignment horizontal="right"/>
    </xf>
    <xf numFmtId="165" fontId="0" fillId="0" borderId="0" xfId="729" applyNumberFormat="1" applyFont="1" applyFill="1"/>
    <xf numFmtId="165" fontId="0" fillId="0" borderId="0" xfId="729" applyNumberFormat="1" applyFont="1" applyAlignment="1">
      <alignment horizontal="right"/>
    </xf>
    <xf numFmtId="165" fontId="0" fillId="0" borderId="20" xfId="729" applyNumberFormat="1" applyFont="1" applyBorder="1" applyAlignment="1">
      <alignment horizontal="right"/>
    </xf>
    <xf numFmtId="41" fontId="0" fillId="0" borderId="0" xfId="0" applyNumberFormat="1"/>
    <xf numFmtId="165" fontId="0" fillId="0" borderId="48" xfId="2755" applyNumberFormat="1" applyFont="1" applyFill="1" applyBorder="1"/>
    <xf numFmtId="165" fontId="0" fillId="0" borderId="20" xfId="2755" applyNumberFormat="1" applyFont="1" applyFill="1" applyBorder="1"/>
    <xf numFmtId="43" fontId="127" fillId="0" borderId="0" xfId="2755" applyFont="1" applyFill="1"/>
    <xf numFmtId="165" fontId="124" fillId="0" borderId="0" xfId="2755" applyNumberFormat="1" applyFont="1" applyFill="1"/>
    <xf numFmtId="43" fontId="124" fillId="0" borderId="0" xfId="0" applyNumberFormat="1" applyFont="1"/>
    <xf numFmtId="165" fontId="127" fillId="0" borderId="0" xfId="2755" applyNumberFormat="1" applyFont="1" applyBorder="1"/>
    <xf numFmtId="165" fontId="0" fillId="0" borderId="20" xfId="729" applyNumberFormat="1" applyFont="1" applyBorder="1"/>
    <xf numFmtId="43" fontId="124" fillId="0" borderId="0" xfId="2755" applyFont="1" applyFill="1"/>
    <xf numFmtId="165" fontId="0" fillId="0" borderId="33" xfId="0" applyNumberFormat="1" applyBorder="1"/>
    <xf numFmtId="165" fontId="0" fillId="0" borderId="29" xfId="0" applyNumberFormat="1" applyBorder="1"/>
    <xf numFmtId="165" fontId="2" fillId="0" borderId="0" xfId="784" applyNumberFormat="1" applyFont="1" applyBorder="1"/>
    <xf numFmtId="0" fontId="92" fillId="0" borderId="28" xfId="0" applyFont="1" applyBorder="1"/>
    <xf numFmtId="0" fontId="92" fillId="0" borderId="0" xfId="0" applyFont="1" applyAlignment="1">
      <alignment horizontal="center"/>
    </xf>
    <xf numFmtId="164" fontId="2" fillId="0" borderId="0" xfId="1110" applyNumberFormat="1" applyFont="1" applyBorder="1"/>
    <xf numFmtId="44" fontId="2" fillId="0" borderId="0" xfId="1110" applyFont="1" applyBorder="1"/>
    <xf numFmtId="0" fontId="98" fillId="0" borderId="29" xfId="0" applyFont="1" applyBorder="1"/>
    <xf numFmtId="165" fontId="2" fillId="0" borderId="0" xfId="729" applyNumberFormat="1" applyFont="1" applyBorder="1"/>
    <xf numFmtId="165" fontId="2" fillId="0" borderId="0" xfId="729" applyNumberFormat="1" applyFont="1" applyFill="1"/>
    <xf numFmtId="165" fontId="2" fillId="47" borderId="0" xfId="729" applyNumberFormat="1" applyFont="1" applyFill="1" applyAlignment="1">
      <alignment horizontal="right"/>
    </xf>
    <xf numFmtId="165" fontId="2" fillId="0" borderId="20" xfId="729" applyNumberFormat="1" applyFont="1" applyFill="1" applyBorder="1" applyAlignment="1">
      <alignment horizontal="right"/>
    </xf>
    <xf numFmtId="165" fontId="98" fillId="0" borderId="17" xfId="729" applyNumberFormat="1" applyFont="1" applyBorder="1"/>
    <xf numFmtId="165" fontId="2" fillId="0" borderId="20" xfId="729" applyNumberFormat="1" applyFont="1" applyBorder="1"/>
    <xf numFmtId="165" fontId="98" fillId="0" borderId="35" xfId="729" applyNumberFormat="1" applyFont="1" applyBorder="1"/>
    <xf numFmtId="165" fontId="98" fillId="0" borderId="34" xfId="729" applyNumberFormat="1" applyFont="1" applyBorder="1"/>
    <xf numFmtId="165" fontId="2" fillId="0" borderId="49" xfId="729" applyNumberFormat="1" applyFont="1" applyBorder="1"/>
    <xf numFmtId="165" fontId="2" fillId="0" borderId="48" xfId="729" applyNumberFormat="1" applyFont="1" applyBorder="1"/>
    <xf numFmtId="165" fontId="98" fillId="0" borderId="0" xfId="729" applyNumberFormat="1" applyFont="1" applyBorder="1"/>
    <xf numFmtId="192" fontId="99" fillId="80" borderId="0" xfId="2358" applyNumberFormat="1" applyFont="1" applyFill="1" applyBorder="1"/>
    <xf numFmtId="0" fontId="130" fillId="0" borderId="0" xfId="0" applyFont="1" applyAlignment="1">
      <alignment horizontal="left" wrapText="1"/>
    </xf>
    <xf numFmtId="0" fontId="98" fillId="0" borderId="0" xfId="0" applyFont="1" applyAlignment="1">
      <alignment horizontal="center"/>
    </xf>
    <xf numFmtId="165" fontId="98" fillId="0" borderId="0" xfId="729" applyNumberFormat="1" applyFont="1" applyFill="1"/>
    <xf numFmtId="0" fontId="97" fillId="0" borderId="36" xfId="0" applyFont="1" applyBorder="1" applyAlignment="1">
      <alignment horizontal="center"/>
    </xf>
    <xf numFmtId="0" fontId="97" fillId="0" borderId="37" xfId="0" applyFont="1" applyBorder="1" applyAlignment="1">
      <alignment horizontal="center"/>
    </xf>
    <xf numFmtId="0" fontId="97" fillId="0" borderId="38" xfId="0" applyFont="1" applyBorder="1" applyAlignment="1">
      <alignment horizontal="center"/>
    </xf>
    <xf numFmtId="0" fontId="92" fillId="0" borderId="0" xfId="0" applyFont="1" applyAlignment="1">
      <alignment horizontal="left" wrapText="1"/>
    </xf>
    <xf numFmtId="0" fontId="130" fillId="0" borderId="0" xfId="0" applyFont="1" applyAlignment="1">
      <alignment horizontal="left" wrapText="1"/>
    </xf>
    <xf numFmtId="0" fontId="98" fillId="0" borderId="20" xfId="0" applyFont="1" applyBorder="1" applyAlignment="1">
      <alignment horizontal="center"/>
    </xf>
    <xf numFmtId="0" fontId="98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125" fillId="0" borderId="0" xfId="0" applyFont="1" applyAlignment="1">
      <alignment horizontal="center"/>
    </xf>
  </cellXfs>
  <cellStyles count="2756">
    <cellStyle name="_Datalink 2001_1" xfId="1" xr:uid="{00000000-0005-0000-0000-000000000000}"/>
    <cellStyle name="_Datalink 2001_1 2" xfId="2" xr:uid="{00000000-0005-0000-0000-000001000000}"/>
    <cellStyle name="_Datalink 2001_1 2 2" xfId="3" xr:uid="{00000000-0005-0000-0000-000002000000}"/>
    <cellStyle name="_Datalink 2001_1 3" xfId="4" xr:uid="{00000000-0005-0000-0000-000003000000}"/>
    <cellStyle name="_Datalink 2001_1 3 2" xfId="5" xr:uid="{00000000-0005-0000-0000-000004000000}"/>
    <cellStyle name="0" xfId="6" xr:uid="{00000000-0005-0000-0000-000005000000}"/>
    <cellStyle name="1" xfId="7" xr:uid="{00000000-0005-0000-0000-000006000000}"/>
    <cellStyle name="1_10-25-02 ISC Review" xfId="8" xr:uid="{00000000-0005-0000-0000-000007000000}"/>
    <cellStyle name="1_2003 AOP DECK Ademco" xfId="9" xr:uid="{00000000-0005-0000-0000-000008000000}"/>
    <cellStyle name="1_2003 AOP Deck ADI" xfId="10" xr:uid="{00000000-0005-0000-0000-000009000000}"/>
    <cellStyle name="1_2003 AOP DECK Fire" xfId="11" xr:uid="{00000000-0005-0000-0000-00000A000000}"/>
    <cellStyle name="1_2003 AOP Deck International" xfId="12" xr:uid="{00000000-0005-0000-0000-00000B000000}"/>
    <cellStyle name="1_2003 Fire Productivity Deck_Gilligan Review" xfId="13" xr:uid="{00000000-0005-0000-0000-00000C000000}"/>
    <cellStyle name="1_2003 SBE Productivity Decks" xfId="14" xr:uid="{00000000-0005-0000-0000-00000D000000}"/>
    <cellStyle name="1_AOP Productivity" xfId="15" xr:uid="{00000000-0005-0000-0000-00000E000000}"/>
    <cellStyle name="1_discretionary" xfId="16" xr:uid="{00000000-0005-0000-0000-00000F000000}"/>
    <cellStyle name="1_discretionary2" xfId="17" xr:uid="{00000000-0005-0000-0000-000010000000}"/>
    <cellStyle name="1_Fire Productivity_New Format_Aranha" xfId="18" xr:uid="{00000000-0005-0000-0000-000011000000}"/>
    <cellStyle name="1_Prod Calc SFS 15 July 2002" xfId="19" xr:uid="{00000000-0005-0000-0000-000012000000}"/>
    <cellStyle name="1_Productivity by Quarter Access" xfId="20" xr:uid="{00000000-0005-0000-0000-000013000000}"/>
    <cellStyle name="1_Productivity2003AOP" xfId="21" xr:uid="{00000000-0005-0000-0000-000014000000}"/>
    <cellStyle name="1_September Scorecard - deep dive" xfId="22" xr:uid="{00000000-0005-0000-0000-000015000000}"/>
    <cellStyle name="20% - Accent1 10" xfId="23" xr:uid="{00000000-0005-0000-0000-000016000000}"/>
    <cellStyle name="20% - Accent1 11" xfId="24" xr:uid="{00000000-0005-0000-0000-000017000000}"/>
    <cellStyle name="20% - Accent1 12" xfId="25" xr:uid="{00000000-0005-0000-0000-000018000000}"/>
    <cellStyle name="20% - Accent1 13" xfId="26" xr:uid="{00000000-0005-0000-0000-000019000000}"/>
    <cellStyle name="20% - Accent1 14" xfId="27" xr:uid="{00000000-0005-0000-0000-00001A000000}"/>
    <cellStyle name="20% - Accent1 15" xfId="28" xr:uid="{00000000-0005-0000-0000-00001B000000}"/>
    <cellStyle name="20% - Accent1 16" xfId="29" xr:uid="{00000000-0005-0000-0000-00001C000000}"/>
    <cellStyle name="20% - Accent1 2" xfId="30" xr:uid="{00000000-0005-0000-0000-00001D000000}"/>
    <cellStyle name="20% - Accent1 2 2" xfId="31" xr:uid="{00000000-0005-0000-0000-00001E000000}"/>
    <cellStyle name="20% - Accent1 3" xfId="32" xr:uid="{00000000-0005-0000-0000-00001F000000}"/>
    <cellStyle name="20% - Accent1 3 2" xfId="33" xr:uid="{00000000-0005-0000-0000-000020000000}"/>
    <cellStyle name="20% - Accent1 4" xfId="34" xr:uid="{00000000-0005-0000-0000-000021000000}"/>
    <cellStyle name="20% - Accent1 4 2" xfId="35" xr:uid="{00000000-0005-0000-0000-000022000000}"/>
    <cellStyle name="20% - Accent1 5" xfId="36" xr:uid="{00000000-0005-0000-0000-000023000000}"/>
    <cellStyle name="20% - Accent1 6" xfId="37" xr:uid="{00000000-0005-0000-0000-000024000000}"/>
    <cellStyle name="20% - Accent1 7" xfId="38" xr:uid="{00000000-0005-0000-0000-000025000000}"/>
    <cellStyle name="20% - Accent1 8" xfId="39" xr:uid="{00000000-0005-0000-0000-000026000000}"/>
    <cellStyle name="20% - Accent1 9" xfId="40" xr:uid="{00000000-0005-0000-0000-000027000000}"/>
    <cellStyle name="20% - Accent2 10" xfId="41" xr:uid="{00000000-0005-0000-0000-000028000000}"/>
    <cellStyle name="20% - Accent2 11" xfId="42" xr:uid="{00000000-0005-0000-0000-000029000000}"/>
    <cellStyle name="20% - Accent2 12" xfId="43" xr:uid="{00000000-0005-0000-0000-00002A000000}"/>
    <cellStyle name="20% - Accent2 13" xfId="44" xr:uid="{00000000-0005-0000-0000-00002B000000}"/>
    <cellStyle name="20% - Accent2 14" xfId="45" xr:uid="{00000000-0005-0000-0000-00002C000000}"/>
    <cellStyle name="20% - Accent2 15" xfId="46" xr:uid="{00000000-0005-0000-0000-00002D000000}"/>
    <cellStyle name="20% - Accent2 16" xfId="47" xr:uid="{00000000-0005-0000-0000-00002E000000}"/>
    <cellStyle name="20% - Accent2 2" xfId="48" xr:uid="{00000000-0005-0000-0000-00002F000000}"/>
    <cellStyle name="20% - Accent2 2 2" xfId="49" xr:uid="{00000000-0005-0000-0000-000030000000}"/>
    <cellStyle name="20% - Accent2 3" xfId="50" xr:uid="{00000000-0005-0000-0000-000031000000}"/>
    <cellStyle name="20% - Accent2 3 2" xfId="51" xr:uid="{00000000-0005-0000-0000-000032000000}"/>
    <cellStyle name="20% - Accent2 4" xfId="52" xr:uid="{00000000-0005-0000-0000-000033000000}"/>
    <cellStyle name="20% - Accent2 4 2" xfId="53" xr:uid="{00000000-0005-0000-0000-000034000000}"/>
    <cellStyle name="20% - Accent2 5" xfId="54" xr:uid="{00000000-0005-0000-0000-000035000000}"/>
    <cellStyle name="20% - Accent2 6" xfId="55" xr:uid="{00000000-0005-0000-0000-000036000000}"/>
    <cellStyle name="20% - Accent2 7" xfId="56" xr:uid="{00000000-0005-0000-0000-000037000000}"/>
    <cellStyle name="20% - Accent2 8" xfId="57" xr:uid="{00000000-0005-0000-0000-000038000000}"/>
    <cellStyle name="20% - Accent2 9" xfId="58" xr:uid="{00000000-0005-0000-0000-000039000000}"/>
    <cellStyle name="20% - Accent3 10" xfId="59" xr:uid="{00000000-0005-0000-0000-00003A000000}"/>
    <cellStyle name="20% - Accent3 11" xfId="60" xr:uid="{00000000-0005-0000-0000-00003B000000}"/>
    <cellStyle name="20% - Accent3 12" xfId="61" xr:uid="{00000000-0005-0000-0000-00003C000000}"/>
    <cellStyle name="20% - Accent3 13" xfId="62" xr:uid="{00000000-0005-0000-0000-00003D000000}"/>
    <cellStyle name="20% - Accent3 14" xfId="63" xr:uid="{00000000-0005-0000-0000-00003E000000}"/>
    <cellStyle name="20% - Accent3 15" xfId="64" xr:uid="{00000000-0005-0000-0000-00003F000000}"/>
    <cellStyle name="20% - Accent3 16" xfId="65" xr:uid="{00000000-0005-0000-0000-000040000000}"/>
    <cellStyle name="20% - Accent3 2" xfId="66" xr:uid="{00000000-0005-0000-0000-000041000000}"/>
    <cellStyle name="20% - Accent3 2 2" xfId="67" xr:uid="{00000000-0005-0000-0000-000042000000}"/>
    <cellStyle name="20% - Accent3 3" xfId="68" xr:uid="{00000000-0005-0000-0000-000043000000}"/>
    <cellStyle name="20% - Accent3 3 2" xfId="69" xr:uid="{00000000-0005-0000-0000-000044000000}"/>
    <cellStyle name="20% - Accent3 4" xfId="70" xr:uid="{00000000-0005-0000-0000-000045000000}"/>
    <cellStyle name="20% - Accent3 4 2" xfId="71" xr:uid="{00000000-0005-0000-0000-000046000000}"/>
    <cellStyle name="20% - Accent3 5" xfId="72" xr:uid="{00000000-0005-0000-0000-000047000000}"/>
    <cellStyle name="20% - Accent3 6" xfId="73" xr:uid="{00000000-0005-0000-0000-000048000000}"/>
    <cellStyle name="20% - Accent3 7" xfId="74" xr:uid="{00000000-0005-0000-0000-000049000000}"/>
    <cellStyle name="20% - Accent3 8" xfId="75" xr:uid="{00000000-0005-0000-0000-00004A000000}"/>
    <cellStyle name="20% - Accent3 9" xfId="76" xr:uid="{00000000-0005-0000-0000-00004B000000}"/>
    <cellStyle name="20% - Accent4 10" xfId="77" xr:uid="{00000000-0005-0000-0000-00004C000000}"/>
    <cellStyle name="20% - Accent4 11" xfId="78" xr:uid="{00000000-0005-0000-0000-00004D000000}"/>
    <cellStyle name="20% - Accent4 12" xfId="79" xr:uid="{00000000-0005-0000-0000-00004E000000}"/>
    <cellStyle name="20% - Accent4 13" xfId="80" xr:uid="{00000000-0005-0000-0000-00004F000000}"/>
    <cellStyle name="20% - Accent4 14" xfId="81" xr:uid="{00000000-0005-0000-0000-000050000000}"/>
    <cellStyle name="20% - Accent4 15" xfId="82" xr:uid="{00000000-0005-0000-0000-000051000000}"/>
    <cellStyle name="20% - Accent4 16" xfId="83" xr:uid="{00000000-0005-0000-0000-000052000000}"/>
    <cellStyle name="20% - Accent4 2" xfId="84" xr:uid="{00000000-0005-0000-0000-000053000000}"/>
    <cellStyle name="20% - Accent4 2 2" xfId="85" xr:uid="{00000000-0005-0000-0000-000054000000}"/>
    <cellStyle name="20% - Accent4 3" xfId="86" xr:uid="{00000000-0005-0000-0000-000055000000}"/>
    <cellStyle name="20% - Accent4 3 2" xfId="87" xr:uid="{00000000-0005-0000-0000-000056000000}"/>
    <cellStyle name="20% - Accent4 4" xfId="88" xr:uid="{00000000-0005-0000-0000-000057000000}"/>
    <cellStyle name="20% - Accent4 4 2" xfId="89" xr:uid="{00000000-0005-0000-0000-000058000000}"/>
    <cellStyle name="20% - Accent4 5" xfId="90" xr:uid="{00000000-0005-0000-0000-000059000000}"/>
    <cellStyle name="20% - Accent4 6" xfId="91" xr:uid="{00000000-0005-0000-0000-00005A000000}"/>
    <cellStyle name="20% - Accent4 7" xfId="92" xr:uid="{00000000-0005-0000-0000-00005B000000}"/>
    <cellStyle name="20% - Accent4 8" xfId="93" xr:uid="{00000000-0005-0000-0000-00005C000000}"/>
    <cellStyle name="20% - Accent4 9" xfId="94" xr:uid="{00000000-0005-0000-0000-00005D000000}"/>
    <cellStyle name="20% - Accent5 10" xfId="95" xr:uid="{00000000-0005-0000-0000-00005E000000}"/>
    <cellStyle name="20% - Accent5 11" xfId="96" xr:uid="{00000000-0005-0000-0000-00005F000000}"/>
    <cellStyle name="20% - Accent5 12" xfId="97" xr:uid="{00000000-0005-0000-0000-000060000000}"/>
    <cellStyle name="20% - Accent5 13" xfId="98" xr:uid="{00000000-0005-0000-0000-000061000000}"/>
    <cellStyle name="20% - Accent5 14" xfId="99" xr:uid="{00000000-0005-0000-0000-000062000000}"/>
    <cellStyle name="20% - Accent5 15" xfId="100" xr:uid="{00000000-0005-0000-0000-000063000000}"/>
    <cellStyle name="20% - Accent5 16" xfId="101" xr:uid="{00000000-0005-0000-0000-000064000000}"/>
    <cellStyle name="20% - Accent5 2" xfId="102" xr:uid="{00000000-0005-0000-0000-000065000000}"/>
    <cellStyle name="20% - Accent5 2 2" xfId="103" xr:uid="{00000000-0005-0000-0000-000066000000}"/>
    <cellStyle name="20% - Accent5 3" xfId="104" xr:uid="{00000000-0005-0000-0000-000067000000}"/>
    <cellStyle name="20% - Accent5 3 2" xfId="105" xr:uid="{00000000-0005-0000-0000-000068000000}"/>
    <cellStyle name="20% - Accent5 4" xfId="106" xr:uid="{00000000-0005-0000-0000-000069000000}"/>
    <cellStyle name="20% - Accent5 4 2" xfId="107" xr:uid="{00000000-0005-0000-0000-00006A000000}"/>
    <cellStyle name="20% - Accent5 5" xfId="108" xr:uid="{00000000-0005-0000-0000-00006B000000}"/>
    <cellStyle name="20% - Accent5 6" xfId="109" xr:uid="{00000000-0005-0000-0000-00006C000000}"/>
    <cellStyle name="20% - Accent5 7" xfId="110" xr:uid="{00000000-0005-0000-0000-00006D000000}"/>
    <cellStyle name="20% - Accent5 8" xfId="111" xr:uid="{00000000-0005-0000-0000-00006E000000}"/>
    <cellStyle name="20% - Accent5 9" xfId="112" xr:uid="{00000000-0005-0000-0000-00006F000000}"/>
    <cellStyle name="20% - Accent6 10" xfId="113" xr:uid="{00000000-0005-0000-0000-000070000000}"/>
    <cellStyle name="20% - Accent6 11" xfId="114" xr:uid="{00000000-0005-0000-0000-000071000000}"/>
    <cellStyle name="20% - Accent6 12" xfId="115" xr:uid="{00000000-0005-0000-0000-000072000000}"/>
    <cellStyle name="20% - Accent6 13" xfId="116" xr:uid="{00000000-0005-0000-0000-000073000000}"/>
    <cellStyle name="20% - Accent6 14" xfId="117" xr:uid="{00000000-0005-0000-0000-000074000000}"/>
    <cellStyle name="20% - Accent6 15" xfId="118" xr:uid="{00000000-0005-0000-0000-000075000000}"/>
    <cellStyle name="20% - Accent6 16" xfId="119" xr:uid="{00000000-0005-0000-0000-000076000000}"/>
    <cellStyle name="20% - Accent6 2" xfId="120" xr:uid="{00000000-0005-0000-0000-000077000000}"/>
    <cellStyle name="20% - Accent6 2 2" xfId="121" xr:uid="{00000000-0005-0000-0000-000078000000}"/>
    <cellStyle name="20% - Accent6 3" xfId="122" xr:uid="{00000000-0005-0000-0000-000079000000}"/>
    <cellStyle name="20% - Accent6 3 2" xfId="123" xr:uid="{00000000-0005-0000-0000-00007A000000}"/>
    <cellStyle name="20% - Accent6 4" xfId="124" xr:uid="{00000000-0005-0000-0000-00007B000000}"/>
    <cellStyle name="20% - Accent6 4 2" xfId="125" xr:uid="{00000000-0005-0000-0000-00007C000000}"/>
    <cellStyle name="20% - Accent6 5" xfId="126" xr:uid="{00000000-0005-0000-0000-00007D000000}"/>
    <cellStyle name="20% - Accent6 6" xfId="127" xr:uid="{00000000-0005-0000-0000-00007E000000}"/>
    <cellStyle name="20% - Accent6 7" xfId="128" xr:uid="{00000000-0005-0000-0000-00007F000000}"/>
    <cellStyle name="20% - Accent6 8" xfId="129" xr:uid="{00000000-0005-0000-0000-000080000000}"/>
    <cellStyle name="20% - Accent6 9" xfId="130" xr:uid="{00000000-0005-0000-0000-000081000000}"/>
    <cellStyle name="40% - Accent1 10" xfId="131" xr:uid="{00000000-0005-0000-0000-000082000000}"/>
    <cellStyle name="40% - Accent1 11" xfId="132" xr:uid="{00000000-0005-0000-0000-000083000000}"/>
    <cellStyle name="40% - Accent1 12" xfId="133" xr:uid="{00000000-0005-0000-0000-000084000000}"/>
    <cellStyle name="40% - Accent1 13" xfId="134" xr:uid="{00000000-0005-0000-0000-000085000000}"/>
    <cellStyle name="40% - Accent1 14" xfId="135" xr:uid="{00000000-0005-0000-0000-000086000000}"/>
    <cellStyle name="40% - Accent1 15" xfId="136" xr:uid="{00000000-0005-0000-0000-000087000000}"/>
    <cellStyle name="40% - Accent1 16" xfId="137" xr:uid="{00000000-0005-0000-0000-000088000000}"/>
    <cellStyle name="40% - Accent1 2" xfId="138" xr:uid="{00000000-0005-0000-0000-000089000000}"/>
    <cellStyle name="40% - Accent1 2 2" xfId="139" xr:uid="{00000000-0005-0000-0000-00008A000000}"/>
    <cellStyle name="40% - Accent1 3" xfId="140" xr:uid="{00000000-0005-0000-0000-00008B000000}"/>
    <cellStyle name="40% - Accent1 3 2" xfId="141" xr:uid="{00000000-0005-0000-0000-00008C000000}"/>
    <cellStyle name="40% - Accent1 4" xfId="142" xr:uid="{00000000-0005-0000-0000-00008D000000}"/>
    <cellStyle name="40% - Accent1 4 2" xfId="143" xr:uid="{00000000-0005-0000-0000-00008E000000}"/>
    <cellStyle name="40% - Accent1 5" xfId="144" xr:uid="{00000000-0005-0000-0000-00008F000000}"/>
    <cellStyle name="40% - Accent1 6" xfId="145" xr:uid="{00000000-0005-0000-0000-000090000000}"/>
    <cellStyle name="40% - Accent1 7" xfId="146" xr:uid="{00000000-0005-0000-0000-000091000000}"/>
    <cellStyle name="40% - Accent1 8" xfId="147" xr:uid="{00000000-0005-0000-0000-000092000000}"/>
    <cellStyle name="40% - Accent1 9" xfId="148" xr:uid="{00000000-0005-0000-0000-000093000000}"/>
    <cellStyle name="40% - Accent2 10" xfId="149" xr:uid="{00000000-0005-0000-0000-000094000000}"/>
    <cellStyle name="40% - Accent2 11" xfId="150" xr:uid="{00000000-0005-0000-0000-000095000000}"/>
    <cellStyle name="40% - Accent2 12" xfId="151" xr:uid="{00000000-0005-0000-0000-000096000000}"/>
    <cellStyle name="40% - Accent2 13" xfId="152" xr:uid="{00000000-0005-0000-0000-000097000000}"/>
    <cellStyle name="40% - Accent2 14" xfId="153" xr:uid="{00000000-0005-0000-0000-000098000000}"/>
    <cellStyle name="40% - Accent2 15" xfId="154" xr:uid="{00000000-0005-0000-0000-000099000000}"/>
    <cellStyle name="40% - Accent2 16" xfId="155" xr:uid="{00000000-0005-0000-0000-00009A000000}"/>
    <cellStyle name="40% - Accent2 2" xfId="156" xr:uid="{00000000-0005-0000-0000-00009B000000}"/>
    <cellStyle name="40% - Accent2 2 2" xfId="157" xr:uid="{00000000-0005-0000-0000-00009C000000}"/>
    <cellStyle name="40% - Accent2 3" xfId="158" xr:uid="{00000000-0005-0000-0000-00009D000000}"/>
    <cellStyle name="40% - Accent2 3 2" xfId="159" xr:uid="{00000000-0005-0000-0000-00009E000000}"/>
    <cellStyle name="40% - Accent2 4" xfId="160" xr:uid="{00000000-0005-0000-0000-00009F000000}"/>
    <cellStyle name="40% - Accent2 4 2" xfId="161" xr:uid="{00000000-0005-0000-0000-0000A0000000}"/>
    <cellStyle name="40% - Accent2 5" xfId="162" xr:uid="{00000000-0005-0000-0000-0000A1000000}"/>
    <cellStyle name="40% - Accent2 6" xfId="163" xr:uid="{00000000-0005-0000-0000-0000A2000000}"/>
    <cellStyle name="40% - Accent2 7" xfId="164" xr:uid="{00000000-0005-0000-0000-0000A3000000}"/>
    <cellStyle name="40% - Accent2 8" xfId="165" xr:uid="{00000000-0005-0000-0000-0000A4000000}"/>
    <cellStyle name="40% - Accent2 9" xfId="166" xr:uid="{00000000-0005-0000-0000-0000A5000000}"/>
    <cellStyle name="40% - Accent3 10" xfId="167" xr:uid="{00000000-0005-0000-0000-0000A6000000}"/>
    <cellStyle name="40% - Accent3 11" xfId="168" xr:uid="{00000000-0005-0000-0000-0000A7000000}"/>
    <cellStyle name="40% - Accent3 12" xfId="169" xr:uid="{00000000-0005-0000-0000-0000A8000000}"/>
    <cellStyle name="40% - Accent3 13" xfId="170" xr:uid="{00000000-0005-0000-0000-0000A9000000}"/>
    <cellStyle name="40% - Accent3 14" xfId="171" xr:uid="{00000000-0005-0000-0000-0000AA000000}"/>
    <cellStyle name="40% - Accent3 15" xfId="172" xr:uid="{00000000-0005-0000-0000-0000AB000000}"/>
    <cellStyle name="40% - Accent3 16" xfId="173" xr:uid="{00000000-0005-0000-0000-0000AC000000}"/>
    <cellStyle name="40% - Accent3 2" xfId="174" xr:uid="{00000000-0005-0000-0000-0000AD000000}"/>
    <cellStyle name="40% - Accent3 2 2" xfId="175" xr:uid="{00000000-0005-0000-0000-0000AE000000}"/>
    <cellStyle name="40% - Accent3 3" xfId="176" xr:uid="{00000000-0005-0000-0000-0000AF000000}"/>
    <cellStyle name="40% - Accent3 3 2" xfId="177" xr:uid="{00000000-0005-0000-0000-0000B0000000}"/>
    <cellStyle name="40% - Accent3 4" xfId="178" xr:uid="{00000000-0005-0000-0000-0000B1000000}"/>
    <cellStyle name="40% - Accent3 4 2" xfId="179" xr:uid="{00000000-0005-0000-0000-0000B2000000}"/>
    <cellStyle name="40% - Accent3 5" xfId="180" xr:uid="{00000000-0005-0000-0000-0000B3000000}"/>
    <cellStyle name="40% - Accent3 6" xfId="181" xr:uid="{00000000-0005-0000-0000-0000B4000000}"/>
    <cellStyle name="40% - Accent3 7" xfId="182" xr:uid="{00000000-0005-0000-0000-0000B5000000}"/>
    <cellStyle name="40% - Accent3 8" xfId="183" xr:uid="{00000000-0005-0000-0000-0000B6000000}"/>
    <cellStyle name="40% - Accent3 9" xfId="184" xr:uid="{00000000-0005-0000-0000-0000B7000000}"/>
    <cellStyle name="40% - Accent4 10" xfId="185" xr:uid="{00000000-0005-0000-0000-0000B8000000}"/>
    <cellStyle name="40% - Accent4 11" xfId="186" xr:uid="{00000000-0005-0000-0000-0000B9000000}"/>
    <cellStyle name="40% - Accent4 12" xfId="187" xr:uid="{00000000-0005-0000-0000-0000BA000000}"/>
    <cellStyle name="40% - Accent4 13" xfId="188" xr:uid="{00000000-0005-0000-0000-0000BB000000}"/>
    <cellStyle name="40% - Accent4 14" xfId="189" xr:uid="{00000000-0005-0000-0000-0000BC000000}"/>
    <cellStyle name="40% - Accent4 15" xfId="190" xr:uid="{00000000-0005-0000-0000-0000BD000000}"/>
    <cellStyle name="40% - Accent4 16" xfId="191" xr:uid="{00000000-0005-0000-0000-0000BE000000}"/>
    <cellStyle name="40% - Accent4 2" xfId="192" xr:uid="{00000000-0005-0000-0000-0000BF000000}"/>
    <cellStyle name="40% - Accent4 2 2" xfId="193" xr:uid="{00000000-0005-0000-0000-0000C0000000}"/>
    <cellStyle name="40% - Accent4 3" xfId="194" xr:uid="{00000000-0005-0000-0000-0000C1000000}"/>
    <cellStyle name="40% - Accent4 3 2" xfId="195" xr:uid="{00000000-0005-0000-0000-0000C2000000}"/>
    <cellStyle name="40% - Accent4 4" xfId="196" xr:uid="{00000000-0005-0000-0000-0000C3000000}"/>
    <cellStyle name="40% - Accent4 4 2" xfId="197" xr:uid="{00000000-0005-0000-0000-0000C4000000}"/>
    <cellStyle name="40% - Accent4 5" xfId="198" xr:uid="{00000000-0005-0000-0000-0000C5000000}"/>
    <cellStyle name="40% - Accent4 6" xfId="199" xr:uid="{00000000-0005-0000-0000-0000C6000000}"/>
    <cellStyle name="40% - Accent4 7" xfId="200" xr:uid="{00000000-0005-0000-0000-0000C7000000}"/>
    <cellStyle name="40% - Accent4 8" xfId="201" xr:uid="{00000000-0005-0000-0000-0000C8000000}"/>
    <cellStyle name="40% - Accent4 9" xfId="202" xr:uid="{00000000-0005-0000-0000-0000C9000000}"/>
    <cellStyle name="40% - Accent5 10" xfId="203" xr:uid="{00000000-0005-0000-0000-0000CA000000}"/>
    <cellStyle name="40% - Accent5 11" xfId="204" xr:uid="{00000000-0005-0000-0000-0000CB000000}"/>
    <cellStyle name="40% - Accent5 12" xfId="205" xr:uid="{00000000-0005-0000-0000-0000CC000000}"/>
    <cellStyle name="40% - Accent5 13" xfId="206" xr:uid="{00000000-0005-0000-0000-0000CD000000}"/>
    <cellStyle name="40% - Accent5 14" xfId="207" xr:uid="{00000000-0005-0000-0000-0000CE000000}"/>
    <cellStyle name="40% - Accent5 15" xfId="208" xr:uid="{00000000-0005-0000-0000-0000CF000000}"/>
    <cellStyle name="40% - Accent5 16" xfId="209" xr:uid="{00000000-0005-0000-0000-0000D0000000}"/>
    <cellStyle name="40% - Accent5 2" xfId="210" xr:uid="{00000000-0005-0000-0000-0000D1000000}"/>
    <cellStyle name="40% - Accent5 2 2" xfId="211" xr:uid="{00000000-0005-0000-0000-0000D2000000}"/>
    <cellStyle name="40% - Accent5 3" xfId="212" xr:uid="{00000000-0005-0000-0000-0000D3000000}"/>
    <cellStyle name="40% - Accent5 3 2" xfId="213" xr:uid="{00000000-0005-0000-0000-0000D4000000}"/>
    <cellStyle name="40% - Accent5 4" xfId="214" xr:uid="{00000000-0005-0000-0000-0000D5000000}"/>
    <cellStyle name="40% - Accent5 4 2" xfId="215" xr:uid="{00000000-0005-0000-0000-0000D6000000}"/>
    <cellStyle name="40% - Accent5 5" xfId="216" xr:uid="{00000000-0005-0000-0000-0000D7000000}"/>
    <cellStyle name="40% - Accent5 6" xfId="217" xr:uid="{00000000-0005-0000-0000-0000D8000000}"/>
    <cellStyle name="40% - Accent5 7" xfId="218" xr:uid="{00000000-0005-0000-0000-0000D9000000}"/>
    <cellStyle name="40% - Accent5 8" xfId="219" xr:uid="{00000000-0005-0000-0000-0000DA000000}"/>
    <cellStyle name="40% - Accent5 9" xfId="220" xr:uid="{00000000-0005-0000-0000-0000DB000000}"/>
    <cellStyle name="40% - Accent6 10" xfId="221" xr:uid="{00000000-0005-0000-0000-0000DC000000}"/>
    <cellStyle name="40% - Accent6 11" xfId="222" xr:uid="{00000000-0005-0000-0000-0000DD000000}"/>
    <cellStyle name="40% - Accent6 12" xfId="223" xr:uid="{00000000-0005-0000-0000-0000DE000000}"/>
    <cellStyle name="40% - Accent6 13" xfId="224" xr:uid="{00000000-0005-0000-0000-0000DF000000}"/>
    <cellStyle name="40% - Accent6 14" xfId="225" xr:uid="{00000000-0005-0000-0000-0000E0000000}"/>
    <cellStyle name="40% - Accent6 15" xfId="226" xr:uid="{00000000-0005-0000-0000-0000E1000000}"/>
    <cellStyle name="40% - Accent6 16" xfId="227" xr:uid="{00000000-0005-0000-0000-0000E2000000}"/>
    <cellStyle name="40% - Accent6 2" xfId="228" xr:uid="{00000000-0005-0000-0000-0000E3000000}"/>
    <cellStyle name="40% - Accent6 2 2" xfId="229" xr:uid="{00000000-0005-0000-0000-0000E4000000}"/>
    <cellStyle name="40% - Accent6 3" xfId="230" xr:uid="{00000000-0005-0000-0000-0000E5000000}"/>
    <cellStyle name="40% - Accent6 3 2" xfId="231" xr:uid="{00000000-0005-0000-0000-0000E6000000}"/>
    <cellStyle name="40% - Accent6 4" xfId="232" xr:uid="{00000000-0005-0000-0000-0000E7000000}"/>
    <cellStyle name="40% - Accent6 4 2" xfId="233" xr:uid="{00000000-0005-0000-0000-0000E8000000}"/>
    <cellStyle name="40% - Accent6 5" xfId="234" xr:uid="{00000000-0005-0000-0000-0000E9000000}"/>
    <cellStyle name="40% - Accent6 6" xfId="235" xr:uid="{00000000-0005-0000-0000-0000EA000000}"/>
    <cellStyle name="40% - Accent6 7" xfId="236" xr:uid="{00000000-0005-0000-0000-0000EB000000}"/>
    <cellStyle name="40% - Accent6 8" xfId="237" xr:uid="{00000000-0005-0000-0000-0000EC000000}"/>
    <cellStyle name="40% - Accent6 9" xfId="238" xr:uid="{00000000-0005-0000-0000-0000ED000000}"/>
    <cellStyle name="60% - Accent1 10" xfId="239" xr:uid="{00000000-0005-0000-0000-0000EE000000}"/>
    <cellStyle name="60% - Accent1 11" xfId="240" xr:uid="{00000000-0005-0000-0000-0000EF000000}"/>
    <cellStyle name="60% - Accent1 12" xfId="241" xr:uid="{00000000-0005-0000-0000-0000F0000000}"/>
    <cellStyle name="60% - Accent1 13" xfId="242" xr:uid="{00000000-0005-0000-0000-0000F1000000}"/>
    <cellStyle name="60% - Accent1 14" xfId="243" xr:uid="{00000000-0005-0000-0000-0000F2000000}"/>
    <cellStyle name="60% - Accent1 15" xfId="244" xr:uid="{00000000-0005-0000-0000-0000F3000000}"/>
    <cellStyle name="60% - Accent1 16" xfId="245" xr:uid="{00000000-0005-0000-0000-0000F4000000}"/>
    <cellStyle name="60% - Accent1 2" xfId="246" xr:uid="{00000000-0005-0000-0000-0000F5000000}"/>
    <cellStyle name="60% - Accent1 2 2" xfId="247" xr:uid="{00000000-0005-0000-0000-0000F6000000}"/>
    <cellStyle name="60% - Accent1 3" xfId="248" xr:uid="{00000000-0005-0000-0000-0000F7000000}"/>
    <cellStyle name="60% - Accent1 3 2" xfId="249" xr:uid="{00000000-0005-0000-0000-0000F8000000}"/>
    <cellStyle name="60% - Accent1 4" xfId="250" xr:uid="{00000000-0005-0000-0000-0000F9000000}"/>
    <cellStyle name="60% - Accent1 4 2" xfId="251" xr:uid="{00000000-0005-0000-0000-0000FA000000}"/>
    <cellStyle name="60% - Accent1 5" xfId="252" xr:uid="{00000000-0005-0000-0000-0000FB000000}"/>
    <cellStyle name="60% - Accent1 6" xfId="253" xr:uid="{00000000-0005-0000-0000-0000FC000000}"/>
    <cellStyle name="60% - Accent1 7" xfId="254" xr:uid="{00000000-0005-0000-0000-0000FD000000}"/>
    <cellStyle name="60% - Accent1 8" xfId="255" xr:uid="{00000000-0005-0000-0000-0000FE000000}"/>
    <cellStyle name="60% - Accent1 9" xfId="256" xr:uid="{00000000-0005-0000-0000-0000FF000000}"/>
    <cellStyle name="60% - Accent2 10" xfId="257" xr:uid="{00000000-0005-0000-0000-000000010000}"/>
    <cellStyle name="60% - Accent2 11" xfId="258" xr:uid="{00000000-0005-0000-0000-000001010000}"/>
    <cellStyle name="60% - Accent2 12" xfId="259" xr:uid="{00000000-0005-0000-0000-000002010000}"/>
    <cellStyle name="60% - Accent2 13" xfId="260" xr:uid="{00000000-0005-0000-0000-000003010000}"/>
    <cellStyle name="60% - Accent2 14" xfId="261" xr:uid="{00000000-0005-0000-0000-000004010000}"/>
    <cellStyle name="60% - Accent2 15" xfId="262" xr:uid="{00000000-0005-0000-0000-000005010000}"/>
    <cellStyle name="60% - Accent2 16" xfId="263" xr:uid="{00000000-0005-0000-0000-000006010000}"/>
    <cellStyle name="60% - Accent2 2" xfId="264" xr:uid="{00000000-0005-0000-0000-000007010000}"/>
    <cellStyle name="60% - Accent2 2 2" xfId="265" xr:uid="{00000000-0005-0000-0000-000008010000}"/>
    <cellStyle name="60% - Accent2 3" xfId="266" xr:uid="{00000000-0005-0000-0000-000009010000}"/>
    <cellStyle name="60% - Accent2 3 2" xfId="267" xr:uid="{00000000-0005-0000-0000-00000A010000}"/>
    <cellStyle name="60% - Accent2 4" xfId="268" xr:uid="{00000000-0005-0000-0000-00000B010000}"/>
    <cellStyle name="60% - Accent2 4 2" xfId="269" xr:uid="{00000000-0005-0000-0000-00000C010000}"/>
    <cellStyle name="60% - Accent2 5" xfId="270" xr:uid="{00000000-0005-0000-0000-00000D010000}"/>
    <cellStyle name="60% - Accent2 6" xfId="271" xr:uid="{00000000-0005-0000-0000-00000E010000}"/>
    <cellStyle name="60% - Accent2 7" xfId="272" xr:uid="{00000000-0005-0000-0000-00000F010000}"/>
    <cellStyle name="60% - Accent2 8" xfId="273" xr:uid="{00000000-0005-0000-0000-000010010000}"/>
    <cellStyle name="60% - Accent2 9" xfId="274" xr:uid="{00000000-0005-0000-0000-000011010000}"/>
    <cellStyle name="60% - Accent3 10" xfId="275" xr:uid="{00000000-0005-0000-0000-000012010000}"/>
    <cellStyle name="60% - Accent3 11" xfId="276" xr:uid="{00000000-0005-0000-0000-000013010000}"/>
    <cellStyle name="60% - Accent3 12" xfId="277" xr:uid="{00000000-0005-0000-0000-000014010000}"/>
    <cellStyle name="60% - Accent3 13" xfId="278" xr:uid="{00000000-0005-0000-0000-000015010000}"/>
    <cellStyle name="60% - Accent3 14" xfId="279" xr:uid="{00000000-0005-0000-0000-000016010000}"/>
    <cellStyle name="60% - Accent3 15" xfId="280" xr:uid="{00000000-0005-0000-0000-000017010000}"/>
    <cellStyle name="60% - Accent3 16" xfId="281" xr:uid="{00000000-0005-0000-0000-000018010000}"/>
    <cellStyle name="60% - Accent3 2" xfId="282" xr:uid="{00000000-0005-0000-0000-000019010000}"/>
    <cellStyle name="60% - Accent3 2 2" xfId="283" xr:uid="{00000000-0005-0000-0000-00001A010000}"/>
    <cellStyle name="60% - Accent3 3" xfId="284" xr:uid="{00000000-0005-0000-0000-00001B010000}"/>
    <cellStyle name="60% - Accent3 3 2" xfId="285" xr:uid="{00000000-0005-0000-0000-00001C010000}"/>
    <cellStyle name="60% - Accent3 4" xfId="286" xr:uid="{00000000-0005-0000-0000-00001D010000}"/>
    <cellStyle name="60% - Accent3 4 2" xfId="287" xr:uid="{00000000-0005-0000-0000-00001E010000}"/>
    <cellStyle name="60% - Accent3 5" xfId="288" xr:uid="{00000000-0005-0000-0000-00001F010000}"/>
    <cellStyle name="60% - Accent3 6" xfId="289" xr:uid="{00000000-0005-0000-0000-000020010000}"/>
    <cellStyle name="60% - Accent3 7" xfId="290" xr:uid="{00000000-0005-0000-0000-000021010000}"/>
    <cellStyle name="60% - Accent3 8" xfId="291" xr:uid="{00000000-0005-0000-0000-000022010000}"/>
    <cellStyle name="60% - Accent3 9" xfId="292" xr:uid="{00000000-0005-0000-0000-000023010000}"/>
    <cellStyle name="60% - Accent4 10" xfId="293" xr:uid="{00000000-0005-0000-0000-000024010000}"/>
    <cellStyle name="60% - Accent4 11" xfId="294" xr:uid="{00000000-0005-0000-0000-000025010000}"/>
    <cellStyle name="60% - Accent4 12" xfId="295" xr:uid="{00000000-0005-0000-0000-000026010000}"/>
    <cellStyle name="60% - Accent4 13" xfId="296" xr:uid="{00000000-0005-0000-0000-000027010000}"/>
    <cellStyle name="60% - Accent4 14" xfId="297" xr:uid="{00000000-0005-0000-0000-000028010000}"/>
    <cellStyle name="60% - Accent4 15" xfId="298" xr:uid="{00000000-0005-0000-0000-000029010000}"/>
    <cellStyle name="60% - Accent4 16" xfId="299" xr:uid="{00000000-0005-0000-0000-00002A010000}"/>
    <cellStyle name="60% - Accent4 2" xfId="300" xr:uid="{00000000-0005-0000-0000-00002B010000}"/>
    <cellStyle name="60% - Accent4 2 2" xfId="301" xr:uid="{00000000-0005-0000-0000-00002C010000}"/>
    <cellStyle name="60% - Accent4 3" xfId="302" xr:uid="{00000000-0005-0000-0000-00002D010000}"/>
    <cellStyle name="60% - Accent4 3 2" xfId="303" xr:uid="{00000000-0005-0000-0000-00002E010000}"/>
    <cellStyle name="60% - Accent4 4" xfId="304" xr:uid="{00000000-0005-0000-0000-00002F010000}"/>
    <cellStyle name="60% - Accent4 4 2" xfId="305" xr:uid="{00000000-0005-0000-0000-000030010000}"/>
    <cellStyle name="60% - Accent4 5" xfId="306" xr:uid="{00000000-0005-0000-0000-000031010000}"/>
    <cellStyle name="60% - Accent4 6" xfId="307" xr:uid="{00000000-0005-0000-0000-000032010000}"/>
    <cellStyle name="60% - Accent4 7" xfId="308" xr:uid="{00000000-0005-0000-0000-000033010000}"/>
    <cellStyle name="60% - Accent4 8" xfId="309" xr:uid="{00000000-0005-0000-0000-000034010000}"/>
    <cellStyle name="60% - Accent4 9" xfId="310" xr:uid="{00000000-0005-0000-0000-000035010000}"/>
    <cellStyle name="60% - Accent5 10" xfId="311" xr:uid="{00000000-0005-0000-0000-000036010000}"/>
    <cellStyle name="60% - Accent5 11" xfId="312" xr:uid="{00000000-0005-0000-0000-000037010000}"/>
    <cellStyle name="60% - Accent5 12" xfId="313" xr:uid="{00000000-0005-0000-0000-000038010000}"/>
    <cellStyle name="60% - Accent5 13" xfId="314" xr:uid="{00000000-0005-0000-0000-000039010000}"/>
    <cellStyle name="60% - Accent5 14" xfId="315" xr:uid="{00000000-0005-0000-0000-00003A010000}"/>
    <cellStyle name="60% - Accent5 15" xfId="316" xr:uid="{00000000-0005-0000-0000-00003B010000}"/>
    <cellStyle name="60% - Accent5 16" xfId="317" xr:uid="{00000000-0005-0000-0000-00003C010000}"/>
    <cellStyle name="60% - Accent5 2" xfId="318" xr:uid="{00000000-0005-0000-0000-00003D010000}"/>
    <cellStyle name="60% - Accent5 2 2" xfId="319" xr:uid="{00000000-0005-0000-0000-00003E010000}"/>
    <cellStyle name="60% - Accent5 3" xfId="320" xr:uid="{00000000-0005-0000-0000-00003F010000}"/>
    <cellStyle name="60% - Accent5 3 2" xfId="321" xr:uid="{00000000-0005-0000-0000-000040010000}"/>
    <cellStyle name="60% - Accent5 4" xfId="322" xr:uid="{00000000-0005-0000-0000-000041010000}"/>
    <cellStyle name="60% - Accent5 4 2" xfId="323" xr:uid="{00000000-0005-0000-0000-000042010000}"/>
    <cellStyle name="60% - Accent5 5" xfId="324" xr:uid="{00000000-0005-0000-0000-000043010000}"/>
    <cellStyle name="60% - Accent5 6" xfId="325" xr:uid="{00000000-0005-0000-0000-000044010000}"/>
    <cellStyle name="60% - Accent5 7" xfId="326" xr:uid="{00000000-0005-0000-0000-000045010000}"/>
    <cellStyle name="60% - Accent5 8" xfId="327" xr:uid="{00000000-0005-0000-0000-000046010000}"/>
    <cellStyle name="60% - Accent5 9" xfId="328" xr:uid="{00000000-0005-0000-0000-000047010000}"/>
    <cellStyle name="60% - Accent6 10" xfId="329" xr:uid="{00000000-0005-0000-0000-000048010000}"/>
    <cellStyle name="60% - Accent6 11" xfId="330" xr:uid="{00000000-0005-0000-0000-000049010000}"/>
    <cellStyle name="60% - Accent6 12" xfId="331" xr:uid="{00000000-0005-0000-0000-00004A010000}"/>
    <cellStyle name="60% - Accent6 13" xfId="332" xr:uid="{00000000-0005-0000-0000-00004B010000}"/>
    <cellStyle name="60% - Accent6 14" xfId="333" xr:uid="{00000000-0005-0000-0000-00004C010000}"/>
    <cellStyle name="60% - Accent6 15" xfId="334" xr:uid="{00000000-0005-0000-0000-00004D010000}"/>
    <cellStyle name="60% - Accent6 16" xfId="335" xr:uid="{00000000-0005-0000-0000-00004E010000}"/>
    <cellStyle name="60% - Accent6 2" xfId="336" xr:uid="{00000000-0005-0000-0000-00004F010000}"/>
    <cellStyle name="60% - Accent6 2 2" xfId="337" xr:uid="{00000000-0005-0000-0000-000050010000}"/>
    <cellStyle name="60% - Accent6 3" xfId="338" xr:uid="{00000000-0005-0000-0000-000051010000}"/>
    <cellStyle name="60% - Accent6 3 2" xfId="339" xr:uid="{00000000-0005-0000-0000-000052010000}"/>
    <cellStyle name="60% - Accent6 4" xfId="340" xr:uid="{00000000-0005-0000-0000-000053010000}"/>
    <cellStyle name="60% - Accent6 4 2" xfId="341" xr:uid="{00000000-0005-0000-0000-000054010000}"/>
    <cellStyle name="60% - Accent6 5" xfId="342" xr:uid="{00000000-0005-0000-0000-000055010000}"/>
    <cellStyle name="60% - Accent6 6" xfId="343" xr:uid="{00000000-0005-0000-0000-000056010000}"/>
    <cellStyle name="60% - Accent6 7" xfId="344" xr:uid="{00000000-0005-0000-0000-000057010000}"/>
    <cellStyle name="60% - Accent6 8" xfId="345" xr:uid="{00000000-0005-0000-0000-000058010000}"/>
    <cellStyle name="60% - Accent6 9" xfId="346" xr:uid="{00000000-0005-0000-0000-000059010000}"/>
    <cellStyle name="A satisfied Microsoft Office user" xfId="347" xr:uid="{00000000-0005-0000-0000-00005A010000}"/>
    <cellStyle name="Accent1 - 20%" xfId="348" xr:uid="{00000000-0005-0000-0000-00005B010000}"/>
    <cellStyle name="Accent1 - 40%" xfId="349" xr:uid="{00000000-0005-0000-0000-00005C010000}"/>
    <cellStyle name="Accent1 - 60%" xfId="350" xr:uid="{00000000-0005-0000-0000-00005D010000}"/>
    <cellStyle name="Accent1 10" xfId="351" xr:uid="{00000000-0005-0000-0000-00005E010000}"/>
    <cellStyle name="Accent1 11" xfId="352" xr:uid="{00000000-0005-0000-0000-00005F010000}"/>
    <cellStyle name="Accent1 12" xfId="353" xr:uid="{00000000-0005-0000-0000-000060010000}"/>
    <cellStyle name="Accent1 13" xfId="354" xr:uid="{00000000-0005-0000-0000-000061010000}"/>
    <cellStyle name="Accent1 14" xfId="355" xr:uid="{00000000-0005-0000-0000-000062010000}"/>
    <cellStyle name="Accent1 15" xfId="356" xr:uid="{00000000-0005-0000-0000-000063010000}"/>
    <cellStyle name="Accent1 16" xfId="357" xr:uid="{00000000-0005-0000-0000-000064010000}"/>
    <cellStyle name="Accent1 2" xfId="358" xr:uid="{00000000-0005-0000-0000-000065010000}"/>
    <cellStyle name="Accent1 2 2" xfId="359" xr:uid="{00000000-0005-0000-0000-000066010000}"/>
    <cellStyle name="Accent1 3" xfId="360" xr:uid="{00000000-0005-0000-0000-000067010000}"/>
    <cellStyle name="Accent1 3 2" xfId="361" xr:uid="{00000000-0005-0000-0000-000068010000}"/>
    <cellStyle name="Accent1 4" xfId="362" xr:uid="{00000000-0005-0000-0000-000069010000}"/>
    <cellStyle name="Accent1 4 2" xfId="363" xr:uid="{00000000-0005-0000-0000-00006A010000}"/>
    <cellStyle name="Accent1 5" xfId="364" xr:uid="{00000000-0005-0000-0000-00006B010000}"/>
    <cellStyle name="Accent1 6" xfId="365" xr:uid="{00000000-0005-0000-0000-00006C010000}"/>
    <cellStyle name="Accent1 7" xfId="366" xr:uid="{00000000-0005-0000-0000-00006D010000}"/>
    <cellStyle name="Accent1 8" xfId="367" xr:uid="{00000000-0005-0000-0000-00006E010000}"/>
    <cellStyle name="Accent1 9" xfId="368" xr:uid="{00000000-0005-0000-0000-00006F010000}"/>
    <cellStyle name="Accent2 - 20%" xfId="369" xr:uid="{00000000-0005-0000-0000-000070010000}"/>
    <cellStyle name="Accent2 - 40%" xfId="370" xr:uid="{00000000-0005-0000-0000-000071010000}"/>
    <cellStyle name="Accent2 - 60%" xfId="371" xr:uid="{00000000-0005-0000-0000-000072010000}"/>
    <cellStyle name="Accent2 10" xfId="372" xr:uid="{00000000-0005-0000-0000-000073010000}"/>
    <cellStyle name="Accent2 11" xfId="373" xr:uid="{00000000-0005-0000-0000-000074010000}"/>
    <cellStyle name="Accent2 12" xfId="374" xr:uid="{00000000-0005-0000-0000-000075010000}"/>
    <cellStyle name="Accent2 13" xfId="375" xr:uid="{00000000-0005-0000-0000-000076010000}"/>
    <cellStyle name="Accent2 14" xfId="376" xr:uid="{00000000-0005-0000-0000-000077010000}"/>
    <cellStyle name="Accent2 15" xfId="377" xr:uid="{00000000-0005-0000-0000-000078010000}"/>
    <cellStyle name="Accent2 16" xfId="378" xr:uid="{00000000-0005-0000-0000-000079010000}"/>
    <cellStyle name="Accent2 2" xfId="379" xr:uid="{00000000-0005-0000-0000-00007A010000}"/>
    <cellStyle name="Accent2 2 2" xfId="380" xr:uid="{00000000-0005-0000-0000-00007B010000}"/>
    <cellStyle name="Accent2 3" xfId="381" xr:uid="{00000000-0005-0000-0000-00007C010000}"/>
    <cellStyle name="Accent2 3 2" xfId="382" xr:uid="{00000000-0005-0000-0000-00007D010000}"/>
    <cellStyle name="Accent2 4" xfId="383" xr:uid="{00000000-0005-0000-0000-00007E010000}"/>
    <cellStyle name="Accent2 4 2" xfId="384" xr:uid="{00000000-0005-0000-0000-00007F010000}"/>
    <cellStyle name="Accent2 5" xfId="385" xr:uid="{00000000-0005-0000-0000-000080010000}"/>
    <cellStyle name="Accent2 6" xfId="386" xr:uid="{00000000-0005-0000-0000-000081010000}"/>
    <cellStyle name="Accent2 7" xfId="387" xr:uid="{00000000-0005-0000-0000-000082010000}"/>
    <cellStyle name="Accent2 8" xfId="388" xr:uid="{00000000-0005-0000-0000-000083010000}"/>
    <cellStyle name="Accent2 9" xfId="389" xr:uid="{00000000-0005-0000-0000-000084010000}"/>
    <cellStyle name="Accent3 - 20%" xfId="390" xr:uid="{00000000-0005-0000-0000-000085010000}"/>
    <cellStyle name="Accent3 - 40%" xfId="391" xr:uid="{00000000-0005-0000-0000-000086010000}"/>
    <cellStyle name="Accent3 - 60%" xfId="392" xr:uid="{00000000-0005-0000-0000-000087010000}"/>
    <cellStyle name="Accent3 10" xfId="393" xr:uid="{00000000-0005-0000-0000-000088010000}"/>
    <cellStyle name="Accent3 11" xfId="394" xr:uid="{00000000-0005-0000-0000-000089010000}"/>
    <cellStyle name="Accent3 12" xfId="395" xr:uid="{00000000-0005-0000-0000-00008A010000}"/>
    <cellStyle name="Accent3 13" xfId="396" xr:uid="{00000000-0005-0000-0000-00008B010000}"/>
    <cellStyle name="Accent3 14" xfId="397" xr:uid="{00000000-0005-0000-0000-00008C010000}"/>
    <cellStyle name="Accent3 15" xfId="398" xr:uid="{00000000-0005-0000-0000-00008D010000}"/>
    <cellStyle name="Accent3 16" xfId="399" xr:uid="{00000000-0005-0000-0000-00008E010000}"/>
    <cellStyle name="Accent3 2" xfId="400" xr:uid="{00000000-0005-0000-0000-00008F010000}"/>
    <cellStyle name="Accent3 2 2" xfId="401" xr:uid="{00000000-0005-0000-0000-000090010000}"/>
    <cellStyle name="Accent3 3" xfId="402" xr:uid="{00000000-0005-0000-0000-000091010000}"/>
    <cellStyle name="Accent3 3 2" xfId="403" xr:uid="{00000000-0005-0000-0000-000092010000}"/>
    <cellStyle name="Accent3 4" xfId="404" xr:uid="{00000000-0005-0000-0000-000093010000}"/>
    <cellStyle name="Accent3 4 2" xfId="405" xr:uid="{00000000-0005-0000-0000-000094010000}"/>
    <cellStyle name="Accent3 5" xfId="406" xr:uid="{00000000-0005-0000-0000-000095010000}"/>
    <cellStyle name="Accent3 6" xfId="407" xr:uid="{00000000-0005-0000-0000-000096010000}"/>
    <cellStyle name="Accent3 7" xfId="408" xr:uid="{00000000-0005-0000-0000-000097010000}"/>
    <cellStyle name="Accent3 8" xfId="409" xr:uid="{00000000-0005-0000-0000-000098010000}"/>
    <cellStyle name="Accent3 9" xfId="410" xr:uid="{00000000-0005-0000-0000-000099010000}"/>
    <cellStyle name="Accent4 - 20%" xfId="411" xr:uid="{00000000-0005-0000-0000-00009A010000}"/>
    <cellStyle name="Accent4 - 40%" xfId="412" xr:uid="{00000000-0005-0000-0000-00009B010000}"/>
    <cellStyle name="Accent4 - 60%" xfId="413" xr:uid="{00000000-0005-0000-0000-00009C010000}"/>
    <cellStyle name="Accent4 10" xfId="414" xr:uid="{00000000-0005-0000-0000-00009D010000}"/>
    <cellStyle name="Accent4 11" xfId="415" xr:uid="{00000000-0005-0000-0000-00009E010000}"/>
    <cellStyle name="Accent4 12" xfId="416" xr:uid="{00000000-0005-0000-0000-00009F010000}"/>
    <cellStyle name="Accent4 13" xfId="417" xr:uid="{00000000-0005-0000-0000-0000A0010000}"/>
    <cellStyle name="Accent4 14" xfId="418" xr:uid="{00000000-0005-0000-0000-0000A1010000}"/>
    <cellStyle name="Accent4 15" xfId="419" xr:uid="{00000000-0005-0000-0000-0000A2010000}"/>
    <cellStyle name="Accent4 16" xfId="420" xr:uid="{00000000-0005-0000-0000-0000A3010000}"/>
    <cellStyle name="Accent4 2" xfId="421" xr:uid="{00000000-0005-0000-0000-0000A4010000}"/>
    <cellStyle name="Accent4 2 2" xfId="422" xr:uid="{00000000-0005-0000-0000-0000A5010000}"/>
    <cellStyle name="Accent4 3" xfId="423" xr:uid="{00000000-0005-0000-0000-0000A6010000}"/>
    <cellStyle name="Accent4 3 2" xfId="424" xr:uid="{00000000-0005-0000-0000-0000A7010000}"/>
    <cellStyle name="Accent4 4" xfId="425" xr:uid="{00000000-0005-0000-0000-0000A8010000}"/>
    <cellStyle name="Accent4 4 2" xfId="426" xr:uid="{00000000-0005-0000-0000-0000A9010000}"/>
    <cellStyle name="Accent4 5" xfId="427" xr:uid="{00000000-0005-0000-0000-0000AA010000}"/>
    <cellStyle name="Accent4 6" xfId="428" xr:uid="{00000000-0005-0000-0000-0000AB010000}"/>
    <cellStyle name="Accent4 7" xfId="429" xr:uid="{00000000-0005-0000-0000-0000AC010000}"/>
    <cellStyle name="Accent4 8" xfId="430" xr:uid="{00000000-0005-0000-0000-0000AD010000}"/>
    <cellStyle name="Accent4 9" xfId="431" xr:uid="{00000000-0005-0000-0000-0000AE010000}"/>
    <cellStyle name="Accent5 - 20%" xfId="432" xr:uid="{00000000-0005-0000-0000-0000AF010000}"/>
    <cellStyle name="Accent5 - 40%" xfId="433" xr:uid="{00000000-0005-0000-0000-0000B0010000}"/>
    <cellStyle name="Accent5 - 60%" xfId="434" xr:uid="{00000000-0005-0000-0000-0000B1010000}"/>
    <cellStyle name="Accent5 10" xfId="435" xr:uid="{00000000-0005-0000-0000-0000B2010000}"/>
    <cellStyle name="Accent5 11" xfId="436" xr:uid="{00000000-0005-0000-0000-0000B3010000}"/>
    <cellStyle name="Accent5 12" xfId="437" xr:uid="{00000000-0005-0000-0000-0000B4010000}"/>
    <cellStyle name="Accent5 13" xfId="438" xr:uid="{00000000-0005-0000-0000-0000B5010000}"/>
    <cellStyle name="Accent5 14" xfId="439" xr:uid="{00000000-0005-0000-0000-0000B6010000}"/>
    <cellStyle name="Accent5 15" xfId="440" xr:uid="{00000000-0005-0000-0000-0000B7010000}"/>
    <cellStyle name="Accent5 16" xfId="441" xr:uid="{00000000-0005-0000-0000-0000B8010000}"/>
    <cellStyle name="Accent5 2" xfId="442" xr:uid="{00000000-0005-0000-0000-0000B9010000}"/>
    <cellStyle name="Accent5 2 2" xfId="443" xr:uid="{00000000-0005-0000-0000-0000BA010000}"/>
    <cellStyle name="Accent5 3" xfId="444" xr:uid="{00000000-0005-0000-0000-0000BB010000}"/>
    <cellStyle name="Accent5 3 2" xfId="445" xr:uid="{00000000-0005-0000-0000-0000BC010000}"/>
    <cellStyle name="Accent5 4" xfId="446" xr:uid="{00000000-0005-0000-0000-0000BD010000}"/>
    <cellStyle name="Accent5 4 2" xfId="447" xr:uid="{00000000-0005-0000-0000-0000BE010000}"/>
    <cellStyle name="Accent5 5" xfId="448" xr:uid="{00000000-0005-0000-0000-0000BF010000}"/>
    <cellStyle name="Accent5 6" xfId="449" xr:uid="{00000000-0005-0000-0000-0000C0010000}"/>
    <cellStyle name="Accent5 7" xfId="450" xr:uid="{00000000-0005-0000-0000-0000C1010000}"/>
    <cellStyle name="Accent5 8" xfId="451" xr:uid="{00000000-0005-0000-0000-0000C2010000}"/>
    <cellStyle name="Accent5 9" xfId="452" xr:uid="{00000000-0005-0000-0000-0000C3010000}"/>
    <cellStyle name="Accent6 - 20%" xfId="453" xr:uid="{00000000-0005-0000-0000-0000C4010000}"/>
    <cellStyle name="Accent6 - 40%" xfId="454" xr:uid="{00000000-0005-0000-0000-0000C5010000}"/>
    <cellStyle name="Accent6 - 60%" xfId="455" xr:uid="{00000000-0005-0000-0000-0000C6010000}"/>
    <cellStyle name="Accent6 10" xfId="456" xr:uid="{00000000-0005-0000-0000-0000C7010000}"/>
    <cellStyle name="Accent6 11" xfId="457" xr:uid="{00000000-0005-0000-0000-0000C8010000}"/>
    <cellStyle name="Accent6 12" xfId="458" xr:uid="{00000000-0005-0000-0000-0000C9010000}"/>
    <cellStyle name="Accent6 13" xfId="459" xr:uid="{00000000-0005-0000-0000-0000CA010000}"/>
    <cellStyle name="Accent6 14" xfId="460" xr:uid="{00000000-0005-0000-0000-0000CB010000}"/>
    <cellStyle name="Accent6 15" xfId="461" xr:uid="{00000000-0005-0000-0000-0000CC010000}"/>
    <cellStyle name="Accent6 16" xfId="462" xr:uid="{00000000-0005-0000-0000-0000CD010000}"/>
    <cellStyle name="Accent6 2" xfId="463" xr:uid="{00000000-0005-0000-0000-0000CE010000}"/>
    <cellStyle name="Accent6 2 2" xfId="464" xr:uid="{00000000-0005-0000-0000-0000CF010000}"/>
    <cellStyle name="Accent6 3" xfId="465" xr:uid="{00000000-0005-0000-0000-0000D0010000}"/>
    <cellStyle name="Accent6 3 2" xfId="466" xr:uid="{00000000-0005-0000-0000-0000D1010000}"/>
    <cellStyle name="Accent6 4" xfId="467" xr:uid="{00000000-0005-0000-0000-0000D2010000}"/>
    <cellStyle name="Accent6 4 2" xfId="468" xr:uid="{00000000-0005-0000-0000-0000D3010000}"/>
    <cellStyle name="Accent6 5" xfId="469" xr:uid="{00000000-0005-0000-0000-0000D4010000}"/>
    <cellStyle name="Accent6 6" xfId="470" xr:uid="{00000000-0005-0000-0000-0000D5010000}"/>
    <cellStyle name="Accent6 7" xfId="471" xr:uid="{00000000-0005-0000-0000-0000D6010000}"/>
    <cellStyle name="Accent6 8" xfId="472" xr:uid="{00000000-0005-0000-0000-0000D7010000}"/>
    <cellStyle name="Accent6 9" xfId="473" xr:uid="{00000000-0005-0000-0000-0000D8010000}"/>
    <cellStyle name="Actual Date" xfId="474" xr:uid="{00000000-0005-0000-0000-0000D9010000}"/>
    <cellStyle name="Actual Date 2" xfId="475" xr:uid="{00000000-0005-0000-0000-0000DA010000}"/>
    <cellStyle name="args.style" xfId="476" xr:uid="{00000000-0005-0000-0000-0000DB010000}"/>
    <cellStyle name="Bad 10" xfId="477" xr:uid="{00000000-0005-0000-0000-0000DC010000}"/>
    <cellStyle name="Bad 11" xfId="478" xr:uid="{00000000-0005-0000-0000-0000DD010000}"/>
    <cellStyle name="Bad 12" xfId="479" xr:uid="{00000000-0005-0000-0000-0000DE010000}"/>
    <cellStyle name="Bad 13" xfId="480" xr:uid="{00000000-0005-0000-0000-0000DF010000}"/>
    <cellStyle name="Bad 14" xfId="481" xr:uid="{00000000-0005-0000-0000-0000E0010000}"/>
    <cellStyle name="Bad 15" xfId="482" xr:uid="{00000000-0005-0000-0000-0000E1010000}"/>
    <cellStyle name="Bad 16" xfId="483" xr:uid="{00000000-0005-0000-0000-0000E2010000}"/>
    <cellStyle name="Bad 2" xfId="484" xr:uid="{00000000-0005-0000-0000-0000E3010000}"/>
    <cellStyle name="Bad 2 2" xfId="485" xr:uid="{00000000-0005-0000-0000-0000E4010000}"/>
    <cellStyle name="Bad 3" xfId="486" xr:uid="{00000000-0005-0000-0000-0000E5010000}"/>
    <cellStyle name="Bad 3 2" xfId="487" xr:uid="{00000000-0005-0000-0000-0000E6010000}"/>
    <cellStyle name="Bad 4" xfId="488" xr:uid="{00000000-0005-0000-0000-0000E7010000}"/>
    <cellStyle name="Bad 4 2" xfId="489" xr:uid="{00000000-0005-0000-0000-0000E8010000}"/>
    <cellStyle name="Bad 5" xfId="490" xr:uid="{00000000-0005-0000-0000-0000E9010000}"/>
    <cellStyle name="Bad 6" xfId="491" xr:uid="{00000000-0005-0000-0000-0000EA010000}"/>
    <cellStyle name="Bad 7" xfId="492" xr:uid="{00000000-0005-0000-0000-0000EB010000}"/>
    <cellStyle name="Bad 8" xfId="493" xr:uid="{00000000-0005-0000-0000-0000EC010000}"/>
    <cellStyle name="Bad 9" xfId="494" xr:uid="{00000000-0005-0000-0000-0000ED010000}"/>
    <cellStyle name="Calc Currency (0)" xfId="495" xr:uid="{00000000-0005-0000-0000-0000EE010000}"/>
    <cellStyle name="Calc Currency (2)" xfId="496" xr:uid="{00000000-0005-0000-0000-0000EF010000}"/>
    <cellStyle name="Calc Percent (0)" xfId="497" xr:uid="{00000000-0005-0000-0000-0000F0010000}"/>
    <cellStyle name="Calc Percent (1)" xfId="498" xr:uid="{00000000-0005-0000-0000-0000F1010000}"/>
    <cellStyle name="Calc Percent (2)" xfId="499" xr:uid="{00000000-0005-0000-0000-0000F2010000}"/>
    <cellStyle name="Calc Units (0)" xfId="500" xr:uid="{00000000-0005-0000-0000-0000F3010000}"/>
    <cellStyle name="Calc Units (1)" xfId="501" xr:uid="{00000000-0005-0000-0000-0000F4010000}"/>
    <cellStyle name="Calc Units (2)" xfId="502" xr:uid="{00000000-0005-0000-0000-0000F5010000}"/>
    <cellStyle name="Calculation 10" xfId="503" xr:uid="{00000000-0005-0000-0000-0000F6010000}"/>
    <cellStyle name="Calculation 10 2" xfId="504" xr:uid="{00000000-0005-0000-0000-0000F7010000}"/>
    <cellStyle name="Calculation 10 2 2" xfId="505" xr:uid="{00000000-0005-0000-0000-0000F8010000}"/>
    <cellStyle name="Calculation 10 3" xfId="506" xr:uid="{00000000-0005-0000-0000-0000F9010000}"/>
    <cellStyle name="Calculation 10 3 2" xfId="507" xr:uid="{00000000-0005-0000-0000-0000FA010000}"/>
    <cellStyle name="Calculation 10 4" xfId="508" xr:uid="{00000000-0005-0000-0000-0000FB010000}"/>
    <cellStyle name="Calculation 10 4 2" xfId="509" xr:uid="{00000000-0005-0000-0000-0000FC010000}"/>
    <cellStyle name="Calculation 10 5" xfId="510" xr:uid="{00000000-0005-0000-0000-0000FD010000}"/>
    <cellStyle name="Calculation 10 5 2" xfId="511" xr:uid="{00000000-0005-0000-0000-0000FE010000}"/>
    <cellStyle name="Calculation 11" xfId="512" xr:uid="{00000000-0005-0000-0000-0000FF010000}"/>
    <cellStyle name="Calculation 11 2" xfId="513" xr:uid="{00000000-0005-0000-0000-000000020000}"/>
    <cellStyle name="Calculation 11 2 2" xfId="514" xr:uid="{00000000-0005-0000-0000-000001020000}"/>
    <cellStyle name="Calculation 11 3" xfId="515" xr:uid="{00000000-0005-0000-0000-000002020000}"/>
    <cellStyle name="Calculation 11 3 2" xfId="516" xr:uid="{00000000-0005-0000-0000-000003020000}"/>
    <cellStyle name="Calculation 11 4" xfId="517" xr:uid="{00000000-0005-0000-0000-000004020000}"/>
    <cellStyle name="Calculation 11 4 2" xfId="518" xr:uid="{00000000-0005-0000-0000-000005020000}"/>
    <cellStyle name="Calculation 11 5" xfId="519" xr:uid="{00000000-0005-0000-0000-000006020000}"/>
    <cellStyle name="Calculation 11 5 2" xfId="520" xr:uid="{00000000-0005-0000-0000-000007020000}"/>
    <cellStyle name="Calculation 12" xfId="521" xr:uid="{00000000-0005-0000-0000-000008020000}"/>
    <cellStyle name="Calculation 12 2" xfId="522" xr:uid="{00000000-0005-0000-0000-000009020000}"/>
    <cellStyle name="Calculation 12 2 2" xfId="523" xr:uid="{00000000-0005-0000-0000-00000A020000}"/>
    <cellStyle name="Calculation 12 3" xfId="524" xr:uid="{00000000-0005-0000-0000-00000B020000}"/>
    <cellStyle name="Calculation 12 3 2" xfId="525" xr:uid="{00000000-0005-0000-0000-00000C020000}"/>
    <cellStyle name="Calculation 12 4" xfId="526" xr:uid="{00000000-0005-0000-0000-00000D020000}"/>
    <cellStyle name="Calculation 12 4 2" xfId="527" xr:uid="{00000000-0005-0000-0000-00000E020000}"/>
    <cellStyle name="Calculation 12 5" xfId="528" xr:uid="{00000000-0005-0000-0000-00000F020000}"/>
    <cellStyle name="Calculation 12 5 2" xfId="529" xr:uid="{00000000-0005-0000-0000-000010020000}"/>
    <cellStyle name="Calculation 13" xfId="530" xr:uid="{00000000-0005-0000-0000-000011020000}"/>
    <cellStyle name="Calculation 13 2" xfId="531" xr:uid="{00000000-0005-0000-0000-000012020000}"/>
    <cellStyle name="Calculation 13 2 2" xfId="532" xr:uid="{00000000-0005-0000-0000-000013020000}"/>
    <cellStyle name="Calculation 13 3" xfId="533" xr:uid="{00000000-0005-0000-0000-000014020000}"/>
    <cellStyle name="Calculation 13 3 2" xfId="534" xr:uid="{00000000-0005-0000-0000-000015020000}"/>
    <cellStyle name="Calculation 13 4" xfId="535" xr:uid="{00000000-0005-0000-0000-000016020000}"/>
    <cellStyle name="Calculation 13 4 2" xfId="536" xr:uid="{00000000-0005-0000-0000-000017020000}"/>
    <cellStyle name="Calculation 13 5" xfId="537" xr:uid="{00000000-0005-0000-0000-000018020000}"/>
    <cellStyle name="Calculation 13 5 2" xfId="538" xr:uid="{00000000-0005-0000-0000-000019020000}"/>
    <cellStyle name="Calculation 14" xfId="539" xr:uid="{00000000-0005-0000-0000-00001A020000}"/>
    <cellStyle name="Calculation 14 2" xfId="540" xr:uid="{00000000-0005-0000-0000-00001B020000}"/>
    <cellStyle name="Calculation 14 2 2" xfId="541" xr:uid="{00000000-0005-0000-0000-00001C020000}"/>
    <cellStyle name="Calculation 14 3" xfId="542" xr:uid="{00000000-0005-0000-0000-00001D020000}"/>
    <cellStyle name="Calculation 14 3 2" xfId="543" xr:uid="{00000000-0005-0000-0000-00001E020000}"/>
    <cellStyle name="Calculation 14 4" xfId="544" xr:uid="{00000000-0005-0000-0000-00001F020000}"/>
    <cellStyle name="Calculation 14 4 2" xfId="545" xr:uid="{00000000-0005-0000-0000-000020020000}"/>
    <cellStyle name="Calculation 14 5" xfId="546" xr:uid="{00000000-0005-0000-0000-000021020000}"/>
    <cellStyle name="Calculation 14 5 2" xfId="547" xr:uid="{00000000-0005-0000-0000-000022020000}"/>
    <cellStyle name="Calculation 15" xfId="548" xr:uid="{00000000-0005-0000-0000-000023020000}"/>
    <cellStyle name="Calculation 16" xfId="549" xr:uid="{00000000-0005-0000-0000-000024020000}"/>
    <cellStyle name="Calculation 16 2" xfId="550" xr:uid="{00000000-0005-0000-0000-000025020000}"/>
    <cellStyle name="Calculation 16 2 2" xfId="551" xr:uid="{00000000-0005-0000-0000-000026020000}"/>
    <cellStyle name="Calculation 16 3" xfId="552" xr:uid="{00000000-0005-0000-0000-000027020000}"/>
    <cellStyle name="Calculation 16 3 2" xfId="553" xr:uid="{00000000-0005-0000-0000-000028020000}"/>
    <cellStyle name="Calculation 16 4" xfId="554" xr:uid="{00000000-0005-0000-0000-000029020000}"/>
    <cellStyle name="Calculation 16 4 2" xfId="555" xr:uid="{00000000-0005-0000-0000-00002A020000}"/>
    <cellStyle name="Calculation 16 5" xfId="556" xr:uid="{00000000-0005-0000-0000-00002B020000}"/>
    <cellStyle name="Calculation 16 5 2" xfId="557" xr:uid="{00000000-0005-0000-0000-00002C020000}"/>
    <cellStyle name="Calculation 2" xfId="558" xr:uid="{00000000-0005-0000-0000-00002D020000}"/>
    <cellStyle name="Calculation 2 2" xfId="559" xr:uid="{00000000-0005-0000-0000-00002E020000}"/>
    <cellStyle name="Calculation 2 2 2" xfId="560" xr:uid="{00000000-0005-0000-0000-00002F020000}"/>
    <cellStyle name="Calculation 2 2 2 2" xfId="561" xr:uid="{00000000-0005-0000-0000-000030020000}"/>
    <cellStyle name="Calculation 2 2 3" xfId="562" xr:uid="{00000000-0005-0000-0000-000031020000}"/>
    <cellStyle name="Calculation 2 2 3 2" xfId="563" xr:uid="{00000000-0005-0000-0000-000032020000}"/>
    <cellStyle name="Calculation 2 2 4" xfId="564" xr:uid="{00000000-0005-0000-0000-000033020000}"/>
    <cellStyle name="Calculation 2 2 4 2" xfId="565" xr:uid="{00000000-0005-0000-0000-000034020000}"/>
    <cellStyle name="Calculation 2 2 5" xfId="566" xr:uid="{00000000-0005-0000-0000-000035020000}"/>
    <cellStyle name="Calculation 2 2 5 2" xfId="567" xr:uid="{00000000-0005-0000-0000-000036020000}"/>
    <cellStyle name="Calculation 2 3" xfId="568" xr:uid="{00000000-0005-0000-0000-000037020000}"/>
    <cellStyle name="Calculation 2 3 2" xfId="569" xr:uid="{00000000-0005-0000-0000-000038020000}"/>
    <cellStyle name="Calculation 2 4" xfId="570" xr:uid="{00000000-0005-0000-0000-000039020000}"/>
    <cellStyle name="Calculation 2 4 2" xfId="571" xr:uid="{00000000-0005-0000-0000-00003A020000}"/>
    <cellStyle name="Calculation 2 5" xfId="572" xr:uid="{00000000-0005-0000-0000-00003B020000}"/>
    <cellStyle name="Calculation 2 5 2" xfId="573" xr:uid="{00000000-0005-0000-0000-00003C020000}"/>
    <cellStyle name="Calculation 2 6" xfId="574" xr:uid="{00000000-0005-0000-0000-00003D020000}"/>
    <cellStyle name="Calculation 2 6 2" xfId="575" xr:uid="{00000000-0005-0000-0000-00003E020000}"/>
    <cellStyle name="Calculation 3" xfId="576" xr:uid="{00000000-0005-0000-0000-00003F020000}"/>
    <cellStyle name="Calculation 3 2" xfId="577" xr:uid="{00000000-0005-0000-0000-000040020000}"/>
    <cellStyle name="Calculation 3 2 2" xfId="578" xr:uid="{00000000-0005-0000-0000-000041020000}"/>
    <cellStyle name="Calculation 3 2 2 2" xfId="579" xr:uid="{00000000-0005-0000-0000-000042020000}"/>
    <cellStyle name="Calculation 3 2 3" xfId="580" xr:uid="{00000000-0005-0000-0000-000043020000}"/>
    <cellStyle name="Calculation 3 2 3 2" xfId="581" xr:uid="{00000000-0005-0000-0000-000044020000}"/>
    <cellStyle name="Calculation 3 2 4" xfId="582" xr:uid="{00000000-0005-0000-0000-000045020000}"/>
    <cellStyle name="Calculation 3 2 4 2" xfId="583" xr:uid="{00000000-0005-0000-0000-000046020000}"/>
    <cellStyle name="Calculation 3 2 5" xfId="584" xr:uid="{00000000-0005-0000-0000-000047020000}"/>
    <cellStyle name="Calculation 3 2 5 2" xfId="585" xr:uid="{00000000-0005-0000-0000-000048020000}"/>
    <cellStyle name="Calculation 3 3" xfId="586" xr:uid="{00000000-0005-0000-0000-000049020000}"/>
    <cellStyle name="Calculation 3 3 2" xfId="587" xr:uid="{00000000-0005-0000-0000-00004A020000}"/>
    <cellStyle name="Calculation 3 4" xfId="588" xr:uid="{00000000-0005-0000-0000-00004B020000}"/>
    <cellStyle name="Calculation 3 4 2" xfId="589" xr:uid="{00000000-0005-0000-0000-00004C020000}"/>
    <cellStyle name="Calculation 3 5" xfId="590" xr:uid="{00000000-0005-0000-0000-00004D020000}"/>
    <cellStyle name="Calculation 3 5 2" xfId="591" xr:uid="{00000000-0005-0000-0000-00004E020000}"/>
    <cellStyle name="Calculation 3 6" xfId="592" xr:uid="{00000000-0005-0000-0000-00004F020000}"/>
    <cellStyle name="Calculation 3 6 2" xfId="593" xr:uid="{00000000-0005-0000-0000-000050020000}"/>
    <cellStyle name="Calculation 4" xfId="594" xr:uid="{00000000-0005-0000-0000-000051020000}"/>
    <cellStyle name="Calculation 4 2" xfId="595" xr:uid="{00000000-0005-0000-0000-000052020000}"/>
    <cellStyle name="Calculation 4 2 2" xfId="596" xr:uid="{00000000-0005-0000-0000-000053020000}"/>
    <cellStyle name="Calculation 4 2 2 2" xfId="597" xr:uid="{00000000-0005-0000-0000-000054020000}"/>
    <cellStyle name="Calculation 4 2 3" xfId="598" xr:uid="{00000000-0005-0000-0000-000055020000}"/>
    <cellStyle name="Calculation 4 2 3 2" xfId="599" xr:uid="{00000000-0005-0000-0000-000056020000}"/>
    <cellStyle name="Calculation 4 2 4" xfId="600" xr:uid="{00000000-0005-0000-0000-000057020000}"/>
    <cellStyle name="Calculation 4 2 4 2" xfId="601" xr:uid="{00000000-0005-0000-0000-000058020000}"/>
    <cellStyle name="Calculation 4 2 5" xfId="602" xr:uid="{00000000-0005-0000-0000-000059020000}"/>
    <cellStyle name="Calculation 4 2 5 2" xfId="603" xr:uid="{00000000-0005-0000-0000-00005A020000}"/>
    <cellStyle name="Calculation 4 3" xfId="604" xr:uid="{00000000-0005-0000-0000-00005B020000}"/>
    <cellStyle name="Calculation 4 3 2" xfId="605" xr:uid="{00000000-0005-0000-0000-00005C020000}"/>
    <cellStyle name="Calculation 4 4" xfId="606" xr:uid="{00000000-0005-0000-0000-00005D020000}"/>
    <cellStyle name="Calculation 4 4 2" xfId="607" xr:uid="{00000000-0005-0000-0000-00005E020000}"/>
    <cellStyle name="Calculation 4 5" xfId="608" xr:uid="{00000000-0005-0000-0000-00005F020000}"/>
    <cellStyle name="Calculation 4 5 2" xfId="609" xr:uid="{00000000-0005-0000-0000-000060020000}"/>
    <cellStyle name="Calculation 4 6" xfId="610" xr:uid="{00000000-0005-0000-0000-000061020000}"/>
    <cellStyle name="Calculation 4 6 2" xfId="611" xr:uid="{00000000-0005-0000-0000-000062020000}"/>
    <cellStyle name="Calculation 5" xfId="612" xr:uid="{00000000-0005-0000-0000-000063020000}"/>
    <cellStyle name="Calculation 5 2" xfId="613" xr:uid="{00000000-0005-0000-0000-000064020000}"/>
    <cellStyle name="Calculation 5 2 2" xfId="614" xr:uid="{00000000-0005-0000-0000-000065020000}"/>
    <cellStyle name="Calculation 5 3" xfId="615" xr:uid="{00000000-0005-0000-0000-000066020000}"/>
    <cellStyle name="Calculation 5 3 2" xfId="616" xr:uid="{00000000-0005-0000-0000-000067020000}"/>
    <cellStyle name="Calculation 5 4" xfId="617" xr:uid="{00000000-0005-0000-0000-000068020000}"/>
    <cellStyle name="Calculation 5 4 2" xfId="618" xr:uid="{00000000-0005-0000-0000-000069020000}"/>
    <cellStyle name="Calculation 5 5" xfId="619" xr:uid="{00000000-0005-0000-0000-00006A020000}"/>
    <cellStyle name="Calculation 5 5 2" xfId="620" xr:uid="{00000000-0005-0000-0000-00006B020000}"/>
    <cellStyle name="Calculation 6" xfId="621" xr:uid="{00000000-0005-0000-0000-00006C020000}"/>
    <cellStyle name="Calculation 6 2" xfId="622" xr:uid="{00000000-0005-0000-0000-00006D020000}"/>
    <cellStyle name="Calculation 6 2 2" xfId="623" xr:uid="{00000000-0005-0000-0000-00006E020000}"/>
    <cellStyle name="Calculation 6 3" xfId="624" xr:uid="{00000000-0005-0000-0000-00006F020000}"/>
    <cellStyle name="Calculation 6 3 2" xfId="625" xr:uid="{00000000-0005-0000-0000-000070020000}"/>
    <cellStyle name="Calculation 6 4" xfId="626" xr:uid="{00000000-0005-0000-0000-000071020000}"/>
    <cellStyle name="Calculation 6 4 2" xfId="627" xr:uid="{00000000-0005-0000-0000-000072020000}"/>
    <cellStyle name="Calculation 6 5" xfId="628" xr:uid="{00000000-0005-0000-0000-000073020000}"/>
    <cellStyle name="Calculation 6 5 2" xfId="629" xr:uid="{00000000-0005-0000-0000-000074020000}"/>
    <cellStyle name="Calculation 7" xfId="630" xr:uid="{00000000-0005-0000-0000-000075020000}"/>
    <cellStyle name="Calculation 7 2" xfId="631" xr:uid="{00000000-0005-0000-0000-000076020000}"/>
    <cellStyle name="Calculation 7 2 2" xfId="632" xr:uid="{00000000-0005-0000-0000-000077020000}"/>
    <cellStyle name="Calculation 7 3" xfId="633" xr:uid="{00000000-0005-0000-0000-000078020000}"/>
    <cellStyle name="Calculation 7 3 2" xfId="634" xr:uid="{00000000-0005-0000-0000-000079020000}"/>
    <cellStyle name="Calculation 7 4" xfId="635" xr:uid="{00000000-0005-0000-0000-00007A020000}"/>
    <cellStyle name="Calculation 7 4 2" xfId="636" xr:uid="{00000000-0005-0000-0000-00007B020000}"/>
    <cellStyle name="Calculation 7 5" xfId="637" xr:uid="{00000000-0005-0000-0000-00007C020000}"/>
    <cellStyle name="Calculation 7 5 2" xfId="638" xr:uid="{00000000-0005-0000-0000-00007D020000}"/>
    <cellStyle name="Calculation 8" xfId="639" xr:uid="{00000000-0005-0000-0000-00007E020000}"/>
    <cellStyle name="Calculation 8 2" xfId="640" xr:uid="{00000000-0005-0000-0000-00007F020000}"/>
    <cellStyle name="Calculation 8 2 2" xfId="641" xr:uid="{00000000-0005-0000-0000-000080020000}"/>
    <cellStyle name="Calculation 8 3" xfId="642" xr:uid="{00000000-0005-0000-0000-000081020000}"/>
    <cellStyle name="Calculation 8 3 2" xfId="643" xr:uid="{00000000-0005-0000-0000-000082020000}"/>
    <cellStyle name="Calculation 8 4" xfId="644" xr:uid="{00000000-0005-0000-0000-000083020000}"/>
    <cellStyle name="Calculation 8 4 2" xfId="645" xr:uid="{00000000-0005-0000-0000-000084020000}"/>
    <cellStyle name="Calculation 8 5" xfId="646" xr:uid="{00000000-0005-0000-0000-000085020000}"/>
    <cellStyle name="Calculation 8 5 2" xfId="647" xr:uid="{00000000-0005-0000-0000-000086020000}"/>
    <cellStyle name="Calculation 9" xfId="648" xr:uid="{00000000-0005-0000-0000-000087020000}"/>
    <cellStyle name="Calculation 9 2" xfId="649" xr:uid="{00000000-0005-0000-0000-000088020000}"/>
    <cellStyle name="Calculation 9 2 2" xfId="650" xr:uid="{00000000-0005-0000-0000-000089020000}"/>
    <cellStyle name="Calculation 9 3" xfId="651" xr:uid="{00000000-0005-0000-0000-00008A020000}"/>
    <cellStyle name="Calculation 9 3 2" xfId="652" xr:uid="{00000000-0005-0000-0000-00008B020000}"/>
    <cellStyle name="Calculation 9 4" xfId="653" xr:uid="{00000000-0005-0000-0000-00008C020000}"/>
    <cellStyle name="Calculation 9 4 2" xfId="654" xr:uid="{00000000-0005-0000-0000-00008D020000}"/>
    <cellStyle name="Calculation 9 5" xfId="655" xr:uid="{00000000-0005-0000-0000-00008E020000}"/>
    <cellStyle name="Calculation 9 5 2" xfId="656" xr:uid="{00000000-0005-0000-0000-00008F020000}"/>
    <cellStyle name="Centered Heading" xfId="657" xr:uid="{00000000-0005-0000-0000-000090020000}"/>
    <cellStyle name="Centered Heading 2" xfId="658" xr:uid="{00000000-0005-0000-0000-000091020000}"/>
    <cellStyle name="Check Cell 10" xfId="659" xr:uid="{00000000-0005-0000-0000-000092020000}"/>
    <cellStyle name="Check Cell 10 2" xfId="660" xr:uid="{00000000-0005-0000-0000-000093020000}"/>
    <cellStyle name="Check Cell 10 3" xfId="661" xr:uid="{00000000-0005-0000-0000-000094020000}"/>
    <cellStyle name="Check Cell 10 4" xfId="662" xr:uid="{00000000-0005-0000-0000-000095020000}"/>
    <cellStyle name="Check Cell 11" xfId="663" xr:uid="{00000000-0005-0000-0000-000096020000}"/>
    <cellStyle name="Check Cell 11 2" xfId="664" xr:uid="{00000000-0005-0000-0000-000097020000}"/>
    <cellStyle name="Check Cell 11 3" xfId="665" xr:uid="{00000000-0005-0000-0000-000098020000}"/>
    <cellStyle name="Check Cell 11 4" xfId="666" xr:uid="{00000000-0005-0000-0000-000099020000}"/>
    <cellStyle name="Check Cell 12" xfId="667" xr:uid="{00000000-0005-0000-0000-00009A020000}"/>
    <cellStyle name="Check Cell 12 2" xfId="668" xr:uid="{00000000-0005-0000-0000-00009B020000}"/>
    <cellStyle name="Check Cell 12 3" xfId="669" xr:uid="{00000000-0005-0000-0000-00009C020000}"/>
    <cellStyle name="Check Cell 12 4" xfId="670" xr:uid="{00000000-0005-0000-0000-00009D020000}"/>
    <cellStyle name="Check Cell 13" xfId="671" xr:uid="{00000000-0005-0000-0000-00009E020000}"/>
    <cellStyle name="Check Cell 13 2" xfId="672" xr:uid="{00000000-0005-0000-0000-00009F020000}"/>
    <cellStyle name="Check Cell 13 3" xfId="673" xr:uid="{00000000-0005-0000-0000-0000A0020000}"/>
    <cellStyle name="Check Cell 13 4" xfId="674" xr:uid="{00000000-0005-0000-0000-0000A1020000}"/>
    <cellStyle name="Check Cell 14" xfId="675" xr:uid="{00000000-0005-0000-0000-0000A2020000}"/>
    <cellStyle name="Check Cell 14 2" xfId="676" xr:uid="{00000000-0005-0000-0000-0000A3020000}"/>
    <cellStyle name="Check Cell 14 3" xfId="677" xr:uid="{00000000-0005-0000-0000-0000A4020000}"/>
    <cellStyle name="Check Cell 14 4" xfId="678" xr:uid="{00000000-0005-0000-0000-0000A5020000}"/>
    <cellStyle name="Check Cell 15" xfId="679" xr:uid="{00000000-0005-0000-0000-0000A6020000}"/>
    <cellStyle name="Check Cell 16" xfId="680" xr:uid="{00000000-0005-0000-0000-0000A7020000}"/>
    <cellStyle name="Check Cell 16 2" xfId="681" xr:uid="{00000000-0005-0000-0000-0000A8020000}"/>
    <cellStyle name="Check Cell 16 3" xfId="682" xr:uid="{00000000-0005-0000-0000-0000A9020000}"/>
    <cellStyle name="Check Cell 16 4" xfId="683" xr:uid="{00000000-0005-0000-0000-0000AA020000}"/>
    <cellStyle name="Check Cell 2" xfId="684" xr:uid="{00000000-0005-0000-0000-0000AB020000}"/>
    <cellStyle name="Check Cell 2 2" xfId="685" xr:uid="{00000000-0005-0000-0000-0000AC020000}"/>
    <cellStyle name="Check Cell 2 2 2" xfId="686" xr:uid="{00000000-0005-0000-0000-0000AD020000}"/>
    <cellStyle name="Check Cell 2 2 3" xfId="687" xr:uid="{00000000-0005-0000-0000-0000AE020000}"/>
    <cellStyle name="Check Cell 2 2 4" xfId="688" xr:uid="{00000000-0005-0000-0000-0000AF020000}"/>
    <cellStyle name="Check Cell 2 3" xfId="689" xr:uid="{00000000-0005-0000-0000-0000B0020000}"/>
    <cellStyle name="Check Cell 2 4" xfId="690" xr:uid="{00000000-0005-0000-0000-0000B1020000}"/>
    <cellStyle name="Check Cell 2 5" xfId="691" xr:uid="{00000000-0005-0000-0000-0000B2020000}"/>
    <cellStyle name="Check Cell 3" xfId="692" xr:uid="{00000000-0005-0000-0000-0000B3020000}"/>
    <cellStyle name="Check Cell 3 2" xfId="693" xr:uid="{00000000-0005-0000-0000-0000B4020000}"/>
    <cellStyle name="Check Cell 3 2 2" xfId="694" xr:uid="{00000000-0005-0000-0000-0000B5020000}"/>
    <cellStyle name="Check Cell 3 2 3" xfId="695" xr:uid="{00000000-0005-0000-0000-0000B6020000}"/>
    <cellStyle name="Check Cell 3 2 4" xfId="696" xr:uid="{00000000-0005-0000-0000-0000B7020000}"/>
    <cellStyle name="Check Cell 3 3" xfId="697" xr:uid="{00000000-0005-0000-0000-0000B8020000}"/>
    <cellStyle name="Check Cell 3 4" xfId="698" xr:uid="{00000000-0005-0000-0000-0000B9020000}"/>
    <cellStyle name="Check Cell 3 5" xfId="699" xr:uid="{00000000-0005-0000-0000-0000BA020000}"/>
    <cellStyle name="Check Cell 4" xfId="700" xr:uid="{00000000-0005-0000-0000-0000BB020000}"/>
    <cellStyle name="Check Cell 4 2" xfId="701" xr:uid="{00000000-0005-0000-0000-0000BC020000}"/>
    <cellStyle name="Check Cell 4 2 2" xfId="702" xr:uid="{00000000-0005-0000-0000-0000BD020000}"/>
    <cellStyle name="Check Cell 4 2 3" xfId="703" xr:uid="{00000000-0005-0000-0000-0000BE020000}"/>
    <cellStyle name="Check Cell 4 2 4" xfId="704" xr:uid="{00000000-0005-0000-0000-0000BF020000}"/>
    <cellStyle name="Check Cell 4 3" xfId="705" xr:uid="{00000000-0005-0000-0000-0000C0020000}"/>
    <cellStyle name="Check Cell 4 4" xfId="706" xr:uid="{00000000-0005-0000-0000-0000C1020000}"/>
    <cellStyle name="Check Cell 4 5" xfId="707" xr:uid="{00000000-0005-0000-0000-0000C2020000}"/>
    <cellStyle name="Check Cell 5" xfId="708" xr:uid="{00000000-0005-0000-0000-0000C3020000}"/>
    <cellStyle name="Check Cell 5 2" xfId="709" xr:uid="{00000000-0005-0000-0000-0000C4020000}"/>
    <cellStyle name="Check Cell 5 3" xfId="710" xr:uid="{00000000-0005-0000-0000-0000C5020000}"/>
    <cellStyle name="Check Cell 5 4" xfId="711" xr:uid="{00000000-0005-0000-0000-0000C6020000}"/>
    <cellStyle name="Check Cell 6" xfId="712" xr:uid="{00000000-0005-0000-0000-0000C7020000}"/>
    <cellStyle name="Check Cell 6 2" xfId="713" xr:uid="{00000000-0005-0000-0000-0000C8020000}"/>
    <cellStyle name="Check Cell 6 3" xfId="714" xr:uid="{00000000-0005-0000-0000-0000C9020000}"/>
    <cellStyle name="Check Cell 6 4" xfId="715" xr:uid="{00000000-0005-0000-0000-0000CA020000}"/>
    <cellStyle name="Check Cell 7" xfId="716" xr:uid="{00000000-0005-0000-0000-0000CB020000}"/>
    <cellStyle name="Check Cell 7 2" xfId="717" xr:uid="{00000000-0005-0000-0000-0000CC020000}"/>
    <cellStyle name="Check Cell 7 3" xfId="718" xr:uid="{00000000-0005-0000-0000-0000CD020000}"/>
    <cellStyle name="Check Cell 7 4" xfId="719" xr:uid="{00000000-0005-0000-0000-0000CE020000}"/>
    <cellStyle name="Check Cell 8" xfId="720" xr:uid="{00000000-0005-0000-0000-0000CF020000}"/>
    <cellStyle name="Check Cell 8 2" xfId="721" xr:uid="{00000000-0005-0000-0000-0000D0020000}"/>
    <cellStyle name="Check Cell 8 3" xfId="722" xr:uid="{00000000-0005-0000-0000-0000D1020000}"/>
    <cellStyle name="Check Cell 8 4" xfId="723" xr:uid="{00000000-0005-0000-0000-0000D2020000}"/>
    <cellStyle name="Check Cell 9" xfId="724" xr:uid="{00000000-0005-0000-0000-0000D3020000}"/>
    <cellStyle name="Check Cell 9 2" xfId="725" xr:uid="{00000000-0005-0000-0000-0000D4020000}"/>
    <cellStyle name="Check Cell 9 3" xfId="726" xr:uid="{00000000-0005-0000-0000-0000D5020000}"/>
    <cellStyle name="Check Cell 9 4" xfId="727" xr:uid="{00000000-0005-0000-0000-0000D6020000}"/>
    <cellStyle name="Column_Title" xfId="728" xr:uid="{00000000-0005-0000-0000-0000D7020000}"/>
    <cellStyle name="Comma" xfId="729" builtinId="3"/>
    <cellStyle name="Comma  - Style1" xfId="730" xr:uid="{00000000-0005-0000-0000-0000D9020000}"/>
    <cellStyle name="Comma  - Style1 2" xfId="731" xr:uid="{00000000-0005-0000-0000-0000DA020000}"/>
    <cellStyle name="Comma  - Style2" xfId="732" xr:uid="{00000000-0005-0000-0000-0000DB020000}"/>
    <cellStyle name="Comma  - Style2 2" xfId="733" xr:uid="{00000000-0005-0000-0000-0000DC020000}"/>
    <cellStyle name="Comma  - Style3" xfId="734" xr:uid="{00000000-0005-0000-0000-0000DD020000}"/>
    <cellStyle name="Comma  - Style3 2" xfId="735" xr:uid="{00000000-0005-0000-0000-0000DE020000}"/>
    <cellStyle name="Comma  - Style4" xfId="736" xr:uid="{00000000-0005-0000-0000-0000DF020000}"/>
    <cellStyle name="Comma  - Style4 2" xfId="737" xr:uid="{00000000-0005-0000-0000-0000E0020000}"/>
    <cellStyle name="Comma  - Style5" xfId="738" xr:uid="{00000000-0005-0000-0000-0000E1020000}"/>
    <cellStyle name="Comma  - Style5 2" xfId="739" xr:uid="{00000000-0005-0000-0000-0000E2020000}"/>
    <cellStyle name="Comma  - Style6" xfId="740" xr:uid="{00000000-0005-0000-0000-0000E3020000}"/>
    <cellStyle name="Comma  - Style6 2" xfId="741" xr:uid="{00000000-0005-0000-0000-0000E4020000}"/>
    <cellStyle name="Comma  - Style7" xfId="742" xr:uid="{00000000-0005-0000-0000-0000E5020000}"/>
    <cellStyle name="Comma  - Style7 2" xfId="743" xr:uid="{00000000-0005-0000-0000-0000E6020000}"/>
    <cellStyle name="Comma  - Style8" xfId="744" xr:uid="{00000000-0005-0000-0000-0000E7020000}"/>
    <cellStyle name="Comma  - Style8 2" xfId="745" xr:uid="{00000000-0005-0000-0000-0000E8020000}"/>
    <cellStyle name="Comma [00]" xfId="746" xr:uid="{00000000-0005-0000-0000-0000E9020000}"/>
    <cellStyle name="Comma 0" xfId="747" xr:uid="{00000000-0005-0000-0000-0000EA020000}"/>
    <cellStyle name="Comma 10" xfId="748" xr:uid="{00000000-0005-0000-0000-0000EB020000}"/>
    <cellStyle name="Comma 10 2" xfId="749" xr:uid="{00000000-0005-0000-0000-0000EC020000}"/>
    <cellStyle name="Comma 10 2 2" xfId="750" xr:uid="{00000000-0005-0000-0000-0000ED020000}"/>
    <cellStyle name="Comma 11" xfId="751" xr:uid="{00000000-0005-0000-0000-0000EE020000}"/>
    <cellStyle name="Comma 11 2" xfId="752" xr:uid="{00000000-0005-0000-0000-0000EF020000}"/>
    <cellStyle name="Comma 11 2 2" xfId="753" xr:uid="{00000000-0005-0000-0000-0000F0020000}"/>
    <cellStyle name="Comma 12" xfId="754" xr:uid="{00000000-0005-0000-0000-0000F1020000}"/>
    <cellStyle name="Comma 12 2" xfId="755" xr:uid="{00000000-0005-0000-0000-0000F2020000}"/>
    <cellStyle name="Comma 12 2 2" xfId="756" xr:uid="{00000000-0005-0000-0000-0000F3020000}"/>
    <cellStyle name="Comma 12 3" xfId="757" xr:uid="{00000000-0005-0000-0000-0000F4020000}"/>
    <cellStyle name="Comma 13" xfId="758" xr:uid="{00000000-0005-0000-0000-0000F5020000}"/>
    <cellStyle name="Comma 13 2" xfId="759" xr:uid="{00000000-0005-0000-0000-0000F6020000}"/>
    <cellStyle name="Comma 13 2 2" xfId="760" xr:uid="{00000000-0005-0000-0000-0000F7020000}"/>
    <cellStyle name="Comma 13 3" xfId="761" xr:uid="{00000000-0005-0000-0000-0000F8020000}"/>
    <cellStyle name="Comma 14" xfId="762" xr:uid="{00000000-0005-0000-0000-0000F9020000}"/>
    <cellStyle name="Comma 14 2" xfId="763" xr:uid="{00000000-0005-0000-0000-0000FA020000}"/>
    <cellStyle name="Comma 14 2 2" xfId="764" xr:uid="{00000000-0005-0000-0000-0000FB020000}"/>
    <cellStyle name="Comma 14 3" xfId="765" xr:uid="{00000000-0005-0000-0000-0000FC020000}"/>
    <cellStyle name="Comma 15" xfId="766" xr:uid="{00000000-0005-0000-0000-0000FD020000}"/>
    <cellStyle name="Comma 15 2" xfId="767" xr:uid="{00000000-0005-0000-0000-0000FE020000}"/>
    <cellStyle name="Comma 15 2 2" xfId="768" xr:uid="{00000000-0005-0000-0000-0000FF020000}"/>
    <cellStyle name="Comma 15 3" xfId="769" xr:uid="{00000000-0005-0000-0000-000000030000}"/>
    <cellStyle name="Comma 16" xfId="770" xr:uid="{00000000-0005-0000-0000-000001030000}"/>
    <cellStyle name="Comma 16 2" xfId="771" xr:uid="{00000000-0005-0000-0000-000002030000}"/>
    <cellStyle name="Comma 16 2 2" xfId="772" xr:uid="{00000000-0005-0000-0000-000003030000}"/>
    <cellStyle name="Comma 16 3" xfId="773" xr:uid="{00000000-0005-0000-0000-000004030000}"/>
    <cellStyle name="Comma 17" xfId="774" xr:uid="{00000000-0005-0000-0000-000005030000}"/>
    <cellStyle name="Comma 17 2" xfId="775" xr:uid="{00000000-0005-0000-0000-000006030000}"/>
    <cellStyle name="Comma 17 2 2" xfId="776" xr:uid="{00000000-0005-0000-0000-000007030000}"/>
    <cellStyle name="Comma 17 3" xfId="777" xr:uid="{00000000-0005-0000-0000-000008030000}"/>
    <cellStyle name="Comma 18" xfId="778" xr:uid="{00000000-0005-0000-0000-000009030000}"/>
    <cellStyle name="Comma 18 2" xfId="779" xr:uid="{00000000-0005-0000-0000-00000A030000}"/>
    <cellStyle name="Comma 18 2 2" xfId="780" xr:uid="{00000000-0005-0000-0000-00000B030000}"/>
    <cellStyle name="Comma 18 3" xfId="781" xr:uid="{00000000-0005-0000-0000-00000C030000}"/>
    <cellStyle name="Comma 19" xfId="782" xr:uid="{00000000-0005-0000-0000-00000D030000}"/>
    <cellStyle name="Comma 19 2" xfId="783" xr:uid="{00000000-0005-0000-0000-00000E030000}"/>
    <cellStyle name="Comma 2" xfId="784" xr:uid="{00000000-0005-0000-0000-00000F030000}"/>
    <cellStyle name="Comma 2 10" xfId="785" xr:uid="{00000000-0005-0000-0000-000010030000}"/>
    <cellStyle name="Comma 2 10 2" xfId="786" xr:uid="{00000000-0005-0000-0000-000011030000}"/>
    <cellStyle name="Comma 2 10 2 2" xfId="787" xr:uid="{00000000-0005-0000-0000-000012030000}"/>
    <cellStyle name="Comma 2 10 3" xfId="788" xr:uid="{00000000-0005-0000-0000-000013030000}"/>
    <cellStyle name="Comma 2 11" xfId="789" xr:uid="{00000000-0005-0000-0000-000014030000}"/>
    <cellStyle name="Comma 2 11 2" xfId="790" xr:uid="{00000000-0005-0000-0000-000015030000}"/>
    <cellStyle name="Comma 2 11 2 2" xfId="791" xr:uid="{00000000-0005-0000-0000-000016030000}"/>
    <cellStyle name="Comma 2 11 3" xfId="792" xr:uid="{00000000-0005-0000-0000-000017030000}"/>
    <cellStyle name="Comma 2 12" xfId="793" xr:uid="{00000000-0005-0000-0000-000018030000}"/>
    <cellStyle name="Comma 2 12 2" xfId="794" xr:uid="{00000000-0005-0000-0000-000019030000}"/>
    <cellStyle name="Comma 2 12 2 2" xfId="795" xr:uid="{00000000-0005-0000-0000-00001A030000}"/>
    <cellStyle name="Comma 2 12 3" xfId="796" xr:uid="{00000000-0005-0000-0000-00001B030000}"/>
    <cellStyle name="Comma 2 13" xfId="797" xr:uid="{00000000-0005-0000-0000-00001C030000}"/>
    <cellStyle name="Comma 2 13 2" xfId="798" xr:uid="{00000000-0005-0000-0000-00001D030000}"/>
    <cellStyle name="Comma 2 13 2 2" xfId="799" xr:uid="{00000000-0005-0000-0000-00001E030000}"/>
    <cellStyle name="Comma 2 13 3" xfId="800" xr:uid="{00000000-0005-0000-0000-00001F030000}"/>
    <cellStyle name="Comma 2 14" xfId="801" xr:uid="{00000000-0005-0000-0000-000020030000}"/>
    <cellStyle name="Comma 2 14 2" xfId="802" xr:uid="{00000000-0005-0000-0000-000021030000}"/>
    <cellStyle name="Comma 2 15" xfId="803" xr:uid="{00000000-0005-0000-0000-000022030000}"/>
    <cellStyle name="Comma 2 15 2" xfId="804" xr:uid="{00000000-0005-0000-0000-000023030000}"/>
    <cellStyle name="Comma 2 15 2 2" xfId="805" xr:uid="{00000000-0005-0000-0000-000024030000}"/>
    <cellStyle name="Comma 2 16" xfId="806" xr:uid="{00000000-0005-0000-0000-000025030000}"/>
    <cellStyle name="Comma 2 16 2" xfId="807" xr:uid="{00000000-0005-0000-0000-000026030000}"/>
    <cellStyle name="Comma 2 16 2 2" xfId="808" xr:uid="{00000000-0005-0000-0000-000027030000}"/>
    <cellStyle name="Comma 2 16 3" xfId="809" xr:uid="{00000000-0005-0000-0000-000028030000}"/>
    <cellStyle name="Comma 2 17" xfId="810" xr:uid="{00000000-0005-0000-0000-000029030000}"/>
    <cellStyle name="Comma 2 17 2" xfId="811" xr:uid="{00000000-0005-0000-0000-00002A030000}"/>
    <cellStyle name="Comma 2 18" xfId="812" xr:uid="{00000000-0005-0000-0000-00002B030000}"/>
    <cellStyle name="Comma 2 18 2" xfId="813" xr:uid="{00000000-0005-0000-0000-00002C030000}"/>
    <cellStyle name="Comma 2 19" xfId="814" xr:uid="{00000000-0005-0000-0000-00002D030000}"/>
    <cellStyle name="Comma 2 19 2" xfId="815" xr:uid="{00000000-0005-0000-0000-00002E030000}"/>
    <cellStyle name="Comma 2 2" xfId="816" xr:uid="{00000000-0005-0000-0000-00002F030000}"/>
    <cellStyle name="Comma 2 2 2" xfId="817" xr:uid="{00000000-0005-0000-0000-000030030000}"/>
    <cellStyle name="Comma 2 2 2 2" xfId="818" xr:uid="{00000000-0005-0000-0000-000031030000}"/>
    <cellStyle name="Comma 2 2 2 2 2" xfId="819" xr:uid="{00000000-0005-0000-0000-000032030000}"/>
    <cellStyle name="Comma 2 2 2 3" xfId="820" xr:uid="{00000000-0005-0000-0000-000033030000}"/>
    <cellStyle name="Comma 2 2 3" xfId="821" xr:uid="{00000000-0005-0000-0000-000034030000}"/>
    <cellStyle name="Comma 2 2 3 2" xfId="822" xr:uid="{00000000-0005-0000-0000-000035030000}"/>
    <cellStyle name="Comma 2 2 4" xfId="823" xr:uid="{00000000-0005-0000-0000-000036030000}"/>
    <cellStyle name="Comma 2 2 4 2" xfId="824" xr:uid="{00000000-0005-0000-0000-000037030000}"/>
    <cellStyle name="Comma 2 2 5" xfId="825" xr:uid="{00000000-0005-0000-0000-000038030000}"/>
    <cellStyle name="Comma 2 2 5 2" xfId="826" xr:uid="{00000000-0005-0000-0000-000039030000}"/>
    <cellStyle name="Comma 2 20" xfId="827" xr:uid="{00000000-0005-0000-0000-00003A030000}"/>
    <cellStyle name="Comma 2 20 2" xfId="828" xr:uid="{00000000-0005-0000-0000-00003B030000}"/>
    <cellStyle name="Comma 2 21" xfId="829" xr:uid="{00000000-0005-0000-0000-00003C030000}"/>
    <cellStyle name="Comma 2 21 2" xfId="830" xr:uid="{00000000-0005-0000-0000-00003D030000}"/>
    <cellStyle name="Comma 2 22" xfId="831" xr:uid="{00000000-0005-0000-0000-00003E030000}"/>
    <cellStyle name="Comma 2 22 2" xfId="832" xr:uid="{00000000-0005-0000-0000-00003F030000}"/>
    <cellStyle name="Comma 2 23" xfId="833" xr:uid="{00000000-0005-0000-0000-000040030000}"/>
    <cellStyle name="Comma 2 23 2" xfId="834" xr:uid="{00000000-0005-0000-0000-000041030000}"/>
    <cellStyle name="Comma 2 24" xfId="835" xr:uid="{00000000-0005-0000-0000-000042030000}"/>
    <cellStyle name="Comma 2 24 2" xfId="836" xr:uid="{00000000-0005-0000-0000-000043030000}"/>
    <cellStyle name="Comma 2 25" xfId="837" xr:uid="{00000000-0005-0000-0000-000044030000}"/>
    <cellStyle name="Comma 2 25 2" xfId="838" xr:uid="{00000000-0005-0000-0000-000045030000}"/>
    <cellStyle name="Comma 2 26" xfId="839" xr:uid="{00000000-0005-0000-0000-000046030000}"/>
    <cellStyle name="Comma 2 26 2" xfId="840" xr:uid="{00000000-0005-0000-0000-000047030000}"/>
    <cellStyle name="Comma 2 27" xfId="841" xr:uid="{00000000-0005-0000-0000-000048030000}"/>
    <cellStyle name="Comma 2 27 2" xfId="842" xr:uid="{00000000-0005-0000-0000-000049030000}"/>
    <cellStyle name="Comma 2 28" xfId="843" xr:uid="{00000000-0005-0000-0000-00004A030000}"/>
    <cellStyle name="Comma 2 28 2" xfId="844" xr:uid="{00000000-0005-0000-0000-00004B030000}"/>
    <cellStyle name="Comma 2 29" xfId="845" xr:uid="{00000000-0005-0000-0000-00004C030000}"/>
    <cellStyle name="Comma 2 3" xfId="846" xr:uid="{00000000-0005-0000-0000-00004D030000}"/>
    <cellStyle name="Comma 2 3 2" xfId="847" xr:uid="{00000000-0005-0000-0000-00004E030000}"/>
    <cellStyle name="Comma 2 3 2 2" xfId="848" xr:uid="{00000000-0005-0000-0000-00004F030000}"/>
    <cellStyle name="Comma 2 3 3" xfId="849" xr:uid="{00000000-0005-0000-0000-000050030000}"/>
    <cellStyle name="Comma 2 3 3 2" xfId="850" xr:uid="{00000000-0005-0000-0000-000051030000}"/>
    <cellStyle name="Comma 2 3 3 3" xfId="851" xr:uid="{00000000-0005-0000-0000-000052030000}"/>
    <cellStyle name="Comma 2 4" xfId="852" xr:uid="{00000000-0005-0000-0000-000053030000}"/>
    <cellStyle name="Comma 2 4 2" xfId="853" xr:uid="{00000000-0005-0000-0000-000054030000}"/>
    <cellStyle name="Comma 2 4 2 2" xfId="854" xr:uid="{00000000-0005-0000-0000-000055030000}"/>
    <cellStyle name="Comma 2 4 3" xfId="855" xr:uid="{00000000-0005-0000-0000-000056030000}"/>
    <cellStyle name="Comma 2 5" xfId="856" xr:uid="{00000000-0005-0000-0000-000057030000}"/>
    <cellStyle name="Comma 2 5 2" xfId="857" xr:uid="{00000000-0005-0000-0000-000058030000}"/>
    <cellStyle name="Comma 2 5 2 2" xfId="858" xr:uid="{00000000-0005-0000-0000-000059030000}"/>
    <cellStyle name="Comma 2 5 3" xfId="859" xr:uid="{00000000-0005-0000-0000-00005A030000}"/>
    <cellStyle name="Comma 2 6" xfId="860" xr:uid="{00000000-0005-0000-0000-00005B030000}"/>
    <cellStyle name="Comma 2 6 2" xfId="861" xr:uid="{00000000-0005-0000-0000-00005C030000}"/>
    <cellStyle name="Comma 2 6 2 2" xfId="862" xr:uid="{00000000-0005-0000-0000-00005D030000}"/>
    <cellStyle name="Comma 2 6 3" xfId="863" xr:uid="{00000000-0005-0000-0000-00005E030000}"/>
    <cellStyle name="Comma 2 7" xfId="864" xr:uid="{00000000-0005-0000-0000-00005F030000}"/>
    <cellStyle name="Comma 2 7 2" xfId="865" xr:uid="{00000000-0005-0000-0000-000060030000}"/>
    <cellStyle name="Comma 2 7 2 2" xfId="866" xr:uid="{00000000-0005-0000-0000-000061030000}"/>
    <cellStyle name="Comma 2 7 3" xfId="867" xr:uid="{00000000-0005-0000-0000-000062030000}"/>
    <cellStyle name="Comma 2 8" xfId="868" xr:uid="{00000000-0005-0000-0000-000063030000}"/>
    <cellStyle name="Comma 2 8 2" xfId="869" xr:uid="{00000000-0005-0000-0000-000064030000}"/>
    <cellStyle name="Comma 2 8 2 2" xfId="870" xr:uid="{00000000-0005-0000-0000-000065030000}"/>
    <cellStyle name="Comma 2 8 3" xfId="871" xr:uid="{00000000-0005-0000-0000-000066030000}"/>
    <cellStyle name="Comma 2 9" xfId="872" xr:uid="{00000000-0005-0000-0000-000067030000}"/>
    <cellStyle name="Comma 2 9 2" xfId="873" xr:uid="{00000000-0005-0000-0000-000068030000}"/>
    <cellStyle name="Comma 2 9 2 2" xfId="874" xr:uid="{00000000-0005-0000-0000-000069030000}"/>
    <cellStyle name="Comma 2 9 3" xfId="875" xr:uid="{00000000-0005-0000-0000-00006A030000}"/>
    <cellStyle name="Comma 20" xfId="876" xr:uid="{00000000-0005-0000-0000-00006B030000}"/>
    <cellStyle name="Comma 20 2" xfId="877" xr:uid="{00000000-0005-0000-0000-00006C030000}"/>
    <cellStyle name="Comma 21" xfId="878" xr:uid="{00000000-0005-0000-0000-00006D030000}"/>
    <cellStyle name="Comma 21 2" xfId="879" xr:uid="{00000000-0005-0000-0000-00006E030000}"/>
    <cellStyle name="Comma 22" xfId="880" xr:uid="{00000000-0005-0000-0000-00006F030000}"/>
    <cellStyle name="Comma 22 2" xfId="881" xr:uid="{00000000-0005-0000-0000-000070030000}"/>
    <cellStyle name="Comma 23" xfId="882" xr:uid="{00000000-0005-0000-0000-000071030000}"/>
    <cellStyle name="Comma 23 2" xfId="883" xr:uid="{00000000-0005-0000-0000-000072030000}"/>
    <cellStyle name="Comma 24" xfId="884" xr:uid="{00000000-0005-0000-0000-000073030000}"/>
    <cellStyle name="Comma 24 2" xfId="885" xr:uid="{00000000-0005-0000-0000-000074030000}"/>
    <cellStyle name="Comma 25" xfId="886" xr:uid="{00000000-0005-0000-0000-000075030000}"/>
    <cellStyle name="Comma 25 2" xfId="887" xr:uid="{00000000-0005-0000-0000-000076030000}"/>
    <cellStyle name="Comma 26" xfId="888" xr:uid="{00000000-0005-0000-0000-000077030000}"/>
    <cellStyle name="Comma 26 2" xfId="889" xr:uid="{00000000-0005-0000-0000-000078030000}"/>
    <cellStyle name="Comma 27" xfId="890" xr:uid="{00000000-0005-0000-0000-000079030000}"/>
    <cellStyle name="Comma 27 2" xfId="891" xr:uid="{00000000-0005-0000-0000-00007A030000}"/>
    <cellStyle name="Comma 28" xfId="892" xr:uid="{00000000-0005-0000-0000-00007B030000}"/>
    <cellStyle name="Comma 29" xfId="893" xr:uid="{00000000-0005-0000-0000-00007C030000}"/>
    <cellStyle name="Comma 3" xfId="894" xr:uid="{00000000-0005-0000-0000-00007D030000}"/>
    <cellStyle name="Comma 3 10" xfId="895" xr:uid="{00000000-0005-0000-0000-00007E030000}"/>
    <cellStyle name="Comma 3 10 2" xfId="896" xr:uid="{00000000-0005-0000-0000-00007F030000}"/>
    <cellStyle name="Comma 3 11" xfId="897" xr:uid="{00000000-0005-0000-0000-000080030000}"/>
    <cellStyle name="Comma 3 11 2" xfId="898" xr:uid="{00000000-0005-0000-0000-000081030000}"/>
    <cellStyle name="Comma 3 12" xfId="899" xr:uid="{00000000-0005-0000-0000-000082030000}"/>
    <cellStyle name="Comma 3 12 2" xfId="900" xr:uid="{00000000-0005-0000-0000-000083030000}"/>
    <cellStyle name="Comma 3 13" xfId="901" xr:uid="{00000000-0005-0000-0000-000084030000}"/>
    <cellStyle name="Comma 3 13 2" xfId="902" xr:uid="{00000000-0005-0000-0000-000085030000}"/>
    <cellStyle name="Comma 3 14" xfId="903" xr:uid="{00000000-0005-0000-0000-000086030000}"/>
    <cellStyle name="Comma 3 14 2" xfId="904" xr:uid="{00000000-0005-0000-0000-000087030000}"/>
    <cellStyle name="Comma 3 15" xfId="905" xr:uid="{00000000-0005-0000-0000-000088030000}"/>
    <cellStyle name="Comma 3 15 2" xfId="906" xr:uid="{00000000-0005-0000-0000-000089030000}"/>
    <cellStyle name="Comma 3 16" xfId="907" xr:uid="{00000000-0005-0000-0000-00008A030000}"/>
    <cellStyle name="Comma 3 16 2" xfId="908" xr:uid="{00000000-0005-0000-0000-00008B030000}"/>
    <cellStyle name="Comma 3 17" xfId="909" xr:uid="{00000000-0005-0000-0000-00008C030000}"/>
    <cellStyle name="Comma 3 17 2" xfId="910" xr:uid="{00000000-0005-0000-0000-00008D030000}"/>
    <cellStyle name="Comma 3 18" xfId="911" xr:uid="{00000000-0005-0000-0000-00008E030000}"/>
    <cellStyle name="Comma 3 18 2" xfId="912" xr:uid="{00000000-0005-0000-0000-00008F030000}"/>
    <cellStyle name="Comma 3 19" xfId="913" xr:uid="{00000000-0005-0000-0000-000090030000}"/>
    <cellStyle name="Comma 3 19 2" xfId="914" xr:uid="{00000000-0005-0000-0000-000091030000}"/>
    <cellStyle name="Comma 3 2" xfId="915" xr:uid="{00000000-0005-0000-0000-000092030000}"/>
    <cellStyle name="Comma 3 2 2" xfId="916" xr:uid="{00000000-0005-0000-0000-000093030000}"/>
    <cellStyle name="Comma 3 2 3" xfId="917" xr:uid="{00000000-0005-0000-0000-000094030000}"/>
    <cellStyle name="Comma 3 2 4" xfId="918" xr:uid="{00000000-0005-0000-0000-000095030000}"/>
    <cellStyle name="Comma 3 20" xfId="919" xr:uid="{00000000-0005-0000-0000-000096030000}"/>
    <cellStyle name="Comma 3 20 2" xfId="920" xr:uid="{00000000-0005-0000-0000-000097030000}"/>
    <cellStyle name="Comma 3 21" xfId="921" xr:uid="{00000000-0005-0000-0000-000098030000}"/>
    <cellStyle name="Comma 3 21 2" xfId="922" xr:uid="{00000000-0005-0000-0000-000099030000}"/>
    <cellStyle name="Comma 3 22" xfId="923" xr:uid="{00000000-0005-0000-0000-00009A030000}"/>
    <cellStyle name="Comma 3 22 2" xfId="924" xr:uid="{00000000-0005-0000-0000-00009B030000}"/>
    <cellStyle name="Comma 3 23" xfId="925" xr:uid="{00000000-0005-0000-0000-00009C030000}"/>
    <cellStyle name="Comma 3 23 2" xfId="926" xr:uid="{00000000-0005-0000-0000-00009D030000}"/>
    <cellStyle name="Comma 3 24" xfId="927" xr:uid="{00000000-0005-0000-0000-00009E030000}"/>
    <cellStyle name="Comma 3 24 2" xfId="928" xr:uid="{00000000-0005-0000-0000-00009F030000}"/>
    <cellStyle name="Comma 3 25" xfId="929" xr:uid="{00000000-0005-0000-0000-0000A0030000}"/>
    <cellStyle name="Comma 3 25 2" xfId="930" xr:uid="{00000000-0005-0000-0000-0000A1030000}"/>
    <cellStyle name="Comma 3 26" xfId="931" xr:uid="{00000000-0005-0000-0000-0000A2030000}"/>
    <cellStyle name="Comma 3 26 2" xfId="932" xr:uid="{00000000-0005-0000-0000-0000A3030000}"/>
    <cellStyle name="Comma 3 27" xfId="933" xr:uid="{00000000-0005-0000-0000-0000A4030000}"/>
    <cellStyle name="Comma 3 27 2" xfId="934" xr:uid="{00000000-0005-0000-0000-0000A5030000}"/>
    <cellStyle name="Comma 3 28" xfId="935" xr:uid="{00000000-0005-0000-0000-0000A6030000}"/>
    <cellStyle name="Comma 3 28 2" xfId="936" xr:uid="{00000000-0005-0000-0000-0000A7030000}"/>
    <cellStyle name="Comma 3 29" xfId="937" xr:uid="{00000000-0005-0000-0000-0000A8030000}"/>
    <cellStyle name="Comma 3 29 2" xfId="938" xr:uid="{00000000-0005-0000-0000-0000A9030000}"/>
    <cellStyle name="Comma 3 3" xfId="939" xr:uid="{00000000-0005-0000-0000-0000AA030000}"/>
    <cellStyle name="Comma 3 3 2" xfId="940" xr:uid="{00000000-0005-0000-0000-0000AB030000}"/>
    <cellStyle name="Comma 3 3 2 2" xfId="941" xr:uid="{00000000-0005-0000-0000-0000AC030000}"/>
    <cellStyle name="Comma 3 30" xfId="942" xr:uid="{00000000-0005-0000-0000-0000AD030000}"/>
    <cellStyle name="Comma 3 30 2" xfId="943" xr:uid="{00000000-0005-0000-0000-0000AE030000}"/>
    <cellStyle name="Comma 3 31" xfId="944" xr:uid="{00000000-0005-0000-0000-0000AF030000}"/>
    <cellStyle name="Comma 3 31 2" xfId="945" xr:uid="{00000000-0005-0000-0000-0000B0030000}"/>
    <cellStyle name="Comma 3 32" xfId="946" xr:uid="{00000000-0005-0000-0000-0000B1030000}"/>
    <cellStyle name="Comma 3 32 2" xfId="947" xr:uid="{00000000-0005-0000-0000-0000B2030000}"/>
    <cellStyle name="Comma 3 33" xfId="948" xr:uid="{00000000-0005-0000-0000-0000B3030000}"/>
    <cellStyle name="Comma 3 33 2" xfId="949" xr:uid="{00000000-0005-0000-0000-0000B4030000}"/>
    <cellStyle name="Comma 3 34" xfId="950" xr:uid="{00000000-0005-0000-0000-0000B5030000}"/>
    <cellStyle name="Comma 3 34 2" xfId="951" xr:uid="{00000000-0005-0000-0000-0000B6030000}"/>
    <cellStyle name="Comma 3 35" xfId="952" xr:uid="{00000000-0005-0000-0000-0000B7030000}"/>
    <cellStyle name="Comma 3 35 2" xfId="953" xr:uid="{00000000-0005-0000-0000-0000B8030000}"/>
    <cellStyle name="Comma 3 36" xfId="954" xr:uid="{00000000-0005-0000-0000-0000B9030000}"/>
    <cellStyle name="Comma 3 36 2" xfId="955" xr:uid="{00000000-0005-0000-0000-0000BA030000}"/>
    <cellStyle name="Comma 3 37" xfId="956" xr:uid="{00000000-0005-0000-0000-0000BB030000}"/>
    <cellStyle name="Comma 3 37 2" xfId="957" xr:uid="{00000000-0005-0000-0000-0000BC030000}"/>
    <cellStyle name="Comma 3 38" xfId="958" xr:uid="{00000000-0005-0000-0000-0000BD030000}"/>
    <cellStyle name="Comma 3 38 2" xfId="959" xr:uid="{00000000-0005-0000-0000-0000BE030000}"/>
    <cellStyle name="Comma 3 39" xfId="960" xr:uid="{00000000-0005-0000-0000-0000BF030000}"/>
    <cellStyle name="Comma 3 39 2" xfId="961" xr:uid="{00000000-0005-0000-0000-0000C0030000}"/>
    <cellStyle name="Comma 3 4" xfId="962" xr:uid="{00000000-0005-0000-0000-0000C1030000}"/>
    <cellStyle name="Comma 3 4 2" xfId="963" xr:uid="{00000000-0005-0000-0000-0000C2030000}"/>
    <cellStyle name="Comma 3 40" xfId="964" xr:uid="{00000000-0005-0000-0000-0000C3030000}"/>
    <cellStyle name="Comma 3 40 2" xfId="965" xr:uid="{00000000-0005-0000-0000-0000C4030000}"/>
    <cellStyle name="Comma 3 41" xfId="966" xr:uid="{00000000-0005-0000-0000-0000C5030000}"/>
    <cellStyle name="Comma 3 41 2" xfId="967" xr:uid="{00000000-0005-0000-0000-0000C6030000}"/>
    <cellStyle name="Comma 3 42" xfId="968" xr:uid="{00000000-0005-0000-0000-0000C7030000}"/>
    <cellStyle name="Comma 3 42 2" xfId="969" xr:uid="{00000000-0005-0000-0000-0000C8030000}"/>
    <cellStyle name="Comma 3 43" xfId="970" xr:uid="{00000000-0005-0000-0000-0000C9030000}"/>
    <cellStyle name="Comma 3 43 2" xfId="971" xr:uid="{00000000-0005-0000-0000-0000CA030000}"/>
    <cellStyle name="Comma 3 44" xfId="972" xr:uid="{00000000-0005-0000-0000-0000CB030000}"/>
    <cellStyle name="Comma 3 44 2" xfId="973" xr:uid="{00000000-0005-0000-0000-0000CC030000}"/>
    <cellStyle name="Comma 3 45" xfId="974" xr:uid="{00000000-0005-0000-0000-0000CD030000}"/>
    <cellStyle name="Comma 3 45 2" xfId="975" xr:uid="{00000000-0005-0000-0000-0000CE030000}"/>
    <cellStyle name="Comma 3 46" xfId="976" xr:uid="{00000000-0005-0000-0000-0000CF030000}"/>
    <cellStyle name="Comma 3 46 2" xfId="977" xr:uid="{00000000-0005-0000-0000-0000D0030000}"/>
    <cellStyle name="Comma 3 47" xfId="978" xr:uid="{00000000-0005-0000-0000-0000D1030000}"/>
    <cellStyle name="Comma 3 47 2" xfId="979" xr:uid="{00000000-0005-0000-0000-0000D2030000}"/>
    <cellStyle name="Comma 3 48" xfId="980" xr:uid="{00000000-0005-0000-0000-0000D3030000}"/>
    <cellStyle name="Comma 3 48 2" xfId="981" xr:uid="{00000000-0005-0000-0000-0000D4030000}"/>
    <cellStyle name="Comma 3 49" xfId="982" xr:uid="{00000000-0005-0000-0000-0000D5030000}"/>
    <cellStyle name="Comma 3 49 2" xfId="983" xr:uid="{00000000-0005-0000-0000-0000D6030000}"/>
    <cellStyle name="Comma 3 5" xfId="984" xr:uid="{00000000-0005-0000-0000-0000D7030000}"/>
    <cellStyle name="Comma 3 5 2" xfId="985" xr:uid="{00000000-0005-0000-0000-0000D8030000}"/>
    <cellStyle name="Comma 3 50" xfId="986" xr:uid="{00000000-0005-0000-0000-0000D9030000}"/>
    <cellStyle name="Comma 3 50 2" xfId="987" xr:uid="{00000000-0005-0000-0000-0000DA030000}"/>
    <cellStyle name="Comma 3 51" xfId="988" xr:uid="{00000000-0005-0000-0000-0000DB030000}"/>
    <cellStyle name="Comma 3 51 2" xfId="989" xr:uid="{00000000-0005-0000-0000-0000DC030000}"/>
    <cellStyle name="Comma 3 52" xfId="990" xr:uid="{00000000-0005-0000-0000-0000DD030000}"/>
    <cellStyle name="Comma 3 52 2" xfId="991" xr:uid="{00000000-0005-0000-0000-0000DE030000}"/>
    <cellStyle name="Comma 3 53" xfId="992" xr:uid="{00000000-0005-0000-0000-0000DF030000}"/>
    <cellStyle name="Comma 3 53 2" xfId="993" xr:uid="{00000000-0005-0000-0000-0000E0030000}"/>
    <cellStyle name="Comma 3 53 2 2" xfId="994" xr:uid="{00000000-0005-0000-0000-0000E1030000}"/>
    <cellStyle name="Comma 3 53 3" xfId="995" xr:uid="{00000000-0005-0000-0000-0000E2030000}"/>
    <cellStyle name="Comma 3 54" xfId="996" xr:uid="{00000000-0005-0000-0000-0000E3030000}"/>
    <cellStyle name="Comma 3 54 2" xfId="997" xr:uid="{00000000-0005-0000-0000-0000E4030000}"/>
    <cellStyle name="Comma 3 55" xfId="998" xr:uid="{00000000-0005-0000-0000-0000E5030000}"/>
    <cellStyle name="Comma 3 55 2" xfId="999" xr:uid="{00000000-0005-0000-0000-0000E6030000}"/>
    <cellStyle name="Comma 3 56" xfId="1000" xr:uid="{00000000-0005-0000-0000-0000E7030000}"/>
    <cellStyle name="Comma 3 56 2" xfId="1001" xr:uid="{00000000-0005-0000-0000-0000E8030000}"/>
    <cellStyle name="Comma 3 57" xfId="1002" xr:uid="{00000000-0005-0000-0000-0000E9030000}"/>
    <cellStyle name="Comma 3 6" xfId="1003" xr:uid="{00000000-0005-0000-0000-0000EA030000}"/>
    <cellStyle name="Comma 3 6 2" xfId="1004" xr:uid="{00000000-0005-0000-0000-0000EB030000}"/>
    <cellStyle name="Comma 3 7" xfId="1005" xr:uid="{00000000-0005-0000-0000-0000EC030000}"/>
    <cellStyle name="Comma 3 7 2" xfId="1006" xr:uid="{00000000-0005-0000-0000-0000ED030000}"/>
    <cellStyle name="Comma 3 8" xfId="1007" xr:uid="{00000000-0005-0000-0000-0000EE030000}"/>
    <cellStyle name="Comma 3 8 2" xfId="1008" xr:uid="{00000000-0005-0000-0000-0000EF030000}"/>
    <cellStyle name="Comma 3 9" xfId="1009" xr:uid="{00000000-0005-0000-0000-0000F0030000}"/>
    <cellStyle name="Comma 3 9 2" xfId="1010" xr:uid="{00000000-0005-0000-0000-0000F1030000}"/>
    <cellStyle name="Comma 30" xfId="2755" xr:uid="{00000000-0005-0000-0000-0000F2030000}"/>
    <cellStyle name="Comma 31" xfId="1011" xr:uid="{00000000-0005-0000-0000-0000F3030000}"/>
    <cellStyle name="Comma 32" xfId="1012" xr:uid="{00000000-0005-0000-0000-0000F4030000}"/>
    <cellStyle name="Comma 4" xfId="1013" xr:uid="{00000000-0005-0000-0000-0000F5030000}"/>
    <cellStyle name="Comma 4 2" xfId="1014" xr:uid="{00000000-0005-0000-0000-0000F6030000}"/>
    <cellStyle name="Comma 4 2 2" xfId="1015" xr:uid="{00000000-0005-0000-0000-0000F7030000}"/>
    <cellStyle name="Comma 4 2 2 2" xfId="1016" xr:uid="{00000000-0005-0000-0000-0000F8030000}"/>
    <cellStyle name="Comma 4 2 3" xfId="1017" xr:uid="{00000000-0005-0000-0000-0000F9030000}"/>
    <cellStyle name="Comma 4 2 4" xfId="1018" xr:uid="{00000000-0005-0000-0000-0000FA030000}"/>
    <cellStyle name="Comma 4 3" xfId="1019" xr:uid="{00000000-0005-0000-0000-0000FB030000}"/>
    <cellStyle name="Comma 4 3 2" xfId="1020" xr:uid="{00000000-0005-0000-0000-0000FC030000}"/>
    <cellStyle name="Comma 4 3 3" xfId="1021" xr:uid="{00000000-0005-0000-0000-0000FD030000}"/>
    <cellStyle name="Comma 4 4" xfId="1022" xr:uid="{00000000-0005-0000-0000-0000FE030000}"/>
    <cellStyle name="Comma 4 4 2" xfId="1023" xr:uid="{00000000-0005-0000-0000-0000FF030000}"/>
    <cellStyle name="Comma 4 5" xfId="1024" xr:uid="{00000000-0005-0000-0000-000000040000}"/>
    <cellStyle name="Comma 4 6" xfId="1025" xr:uid="{00000000-0005-0000-0000-000001040000}"/>
    <cellStyle name="Comma 5" xfId="1026" xr:uid="{00000000-0005-0000-0000-000002040000}"/>
    <cellStyle name="Comma 5 2" xfId="1027" xr:uid="{00000000-0005-0000-0000-000003040000}"/>
    <cellStyle name="Comma 5 2 2" xfId="1028" xr:uid="{00000000-0005-0000-0000-000004040000}"/>
    <cellStyle name="Comma 5 2 2 2" xfId="1029" xr:uid="{00000000-0005-0000-0000-000005040000}"/>
    <cellStyle name="Comma 5 2 3" xfId="1030" xr:uid="{00000000-0005-0000-0000-000006040000}"/>
    <cellStyle name="Comma 5 2 4" xfId="1031" xr:uid="{00000000-0005-0000-0000-000007040000}"/>
    <cellStyle name="Comma 5 3" xfId="1032" xr:uid="{00000000-0005-0000-0000-000008040000}"/>
    <cellStyle name="Comma 5 3 2" xfId="1033" xr:uid="{00000000-0005-0000-0000-000009040000}"/>
    <cellStyle name="Comma 5 3 3" xfId="1034" xr:uid="{00000000-0005-0000-0000-00000A040000}"/>
    <cellStyle name="Comma 5 4" xfId="1035" xr:uid="{00000000-0005-0000-0000-00000B040000}"/>
    <cellStyle name="Comma 5 4 2" xfId="1036" xr:uid="{00000000-0005-0000-0000-00000C040000}"/>
    <cellStyle name="Comma 5 4 2 2" xfId="1037" xr:uid="{00000000-0005-0000-0000-00000D040000}"/>
    <cellStyle name="Comma 5 4 3" xfId="1038" xr:uid="{00000000-0005-0000-0000-00000E040000}"/>
    <cellStyle name="Comma 5 5" xfId="1039" xr:uid="{00000000-0005-0000-0000-00000F040000}"/>
    <cellStyle name="Comma 6" xfId="1040" xr:uid="{00000000-0005-0000-0000-000010040000}"/>
    <cellStyle name="Comma 6 2" xfId="1041" xr:uid="{00000000-0005-0000-0000-000011040000}"/>
    <cellStyle name="Comma 6 2 2" xfId="1042" xr:uid="{00000000-0005-0000-0000-000012040000}"/>
    <cellStyle name="Comma 6 2 2 2" xfId="1043" xr:uid="{00000000-0005-0000-0000-000013040000}"/>
    <cellStyle name="Comma 6 2 2 2 2" xfId="1044" xr:uid="{00000000-0005-0000-0000-000014040000}"/>
    <cellStyle name="Comma 6 2 2 3" xfId="1045" xr:uid="{00000000-0005-0000-0000-000015040000}"/>
    <cellStyle name="Comma 6 2 3" xfId="1046" xr:uid="{00000000-0005-0000-0000-000016040000}"/>
    <cellStyle name="Comma 6 2 4" xfId="1047" xr:uid="{00000000-0005-0000-0000-000017040000}"/>
    <cellStyle name="Comma 6 3" xfId="1048" xr:uid="{00000000-0005-0000-0000-000018040000}"/>
    <cellStyle name="Comma 6 3 2" xfId="1049" xr:uid="{00000000-0005-0000-0000-000019040000}"/>
    <cellStyle name="Comma 6 3 2 2" xfId="1050" xr:uid="{00000000-0005-0000-0000-00001A040000}"/>
    <cellStyle name="Comma 6 3 3" xfId="1051" xr:uid="{00000000-0005-0000-0000-00001B040000}"/>
    <cellStyle name="Comma 6 4" xfId="1052" xr:uid="{00000000-0005-0000-0000-00001C040000}"/>
    <cellStyle name="Comma 6 4 2" xfId="1053" xr:uid="{00000000-0005-0000-0000-00001D040000}"/>
    <cellStyle name="Comma 6 5" xfId="1054" xr:uid="{00000000-0005-0000-0000-00001E040000}"/>
    <cellStyle name="Comma 6 5 2" xfId="1055" xr:uid="{00000000-0005-0000-0000-00001F040000}"/>
    <cellStyle name="Comma 6 6" xfId="1056" xr:uid="{00000000-0005-0000-0000-000020040000}"/>
    <cellStyle name="Comma 7" xfId="1057" xr:uid="{00000000-0005-0000-0000-000021040000}"/>
    <cellStyle name="Comma 7 2" xfId="1058" xr:uid="{00000000-0005-0000-0000-000022040000}"/>
    <cellStyle name="Comma 7 2 2" xfId="1059" xr:uid="{00000000-0005-0000-0000-000023040000}"/>
    <cellStyle name="Comma 7 2 2 2" xfId="1060" xr:uid="{00000000-0005-0000-0000-000024040000}"/>
    <cellStyle name="Comma 7 2 3" xfId="1061" xr:uid="{00000000-0005-0000-0000-000025040000}"/>
    <cellStyle name="Comma 7 2 3 2" xfId="1062" xr:uid="{00000000-0005-0000-0000-000026040000}"/>
    <cellStyle name="Comma 7 2 4" xfId="1063" xr:uid="{00000000-0005-0000-0000-000027040000}"/>
    <cellStyle name="Comma 7 3" xfId="1064" xr:uid="{00000000-0005-0000-0000-000028040000}"/>
    <cellStyle name="Comma 7 4" xfId="1065" xr:uid="{00000000-0005-0000-0000-000029040000}"/>
    <cellStyle name="Comma 7 4 2" xfId="1066" xr:uid="{00000000-0005-0000-0000-00002A040000}"/>
    <cellStyle name="Comma 7 5" xfId="1067" xr:uid="{00000000-0005-0000-0000-00002B040000}"/>
    <cellStyle name="Comma 8" xfId="1068" xr:uid="{00000000-0005-0000-0000-00002C040000}"/>
    <cellStyle name="Comma 8 2" xfId="1069" xr:uid="{00000000-0005-0000-0000-00002D040000}"/>
    <cellStyle name="Comma 8 2 2" xfId="1070" xr:uid="{00000000-0005-0000-0000-00002E040000}"/>
    <cellStyle name="Comma 8 2 2 2" xfId="1071" xr:uid="{00000000-0005-0000-0000-00002F040000}"/>
    <cellStyle name="Comma 8 3" xfId="1072" xr:uid="{00000000-0005-0000-0000-000030040000}"/>
    <cellStyle name="Comma 8 3 2" xfId="1073" xr:uid="{00000000-0005-0000-0000-000031040000}"/>
    <cellStyle name="Comma 9" xfId="1074" xr:uid="{00000000-0005-0000-0000-000032040000}"/>
    <cellStyle name="Comma 9 2" xfId="1075" xr:uid="{00000000-0005-0000-0000-000033040000}"/>
    <cellStyle name="Comma 9 2 2" xfId="1076" xr:uid="{00000000-0005-0000-0000-000034040000}"/>
    <cellStyle name="Comma 9 3" xfId="1077" xr:uid="{00000000-0005-0000-0000-000035040000}"/>
    <cellStyle name="Comma 9 3 2" xfId="1078" xr:uid="{00000000-0005-0000-0000-000036040000}"/>
    <cellStyle name="Comma0" xfId="1079" xr:uid="{00000000-0005-0000-0000-000037040000}"/>
    <cellStyle name="Comma0 - Style4" xfId="1080" xr:uid="{00000000-0005-0000-0000-000038040000}"/>
    <cellStyle name="Comma0 - Style5" xfId="1081" xr:uid="{00000000-0005-0000-0000-000039040000}"/>
    <cellStyle name="Comma0 10" xfId="1082" xr:uid="{00000000-0005-0000-0000-00003A040000}"/>
    <cellStyle name="Comma0 11" xfId="1083" xr:uid="{00000000-0005-0000-0000-00003B040000}"/>
    <cellStyle name="Comma0 12" xfId="1084" xr:uid="{00000000-0005-0000-0000-00003C040000}"/>
    <cellStyle name="Comma0 2" xfId="1085" xr:uid="{00000000-0005-0000-0000-00003D040000}"/>
    <cellStyle name="Comma0 2 2" xfId="1086" xr:uid="{00000000-0005-0000-0000-00003E040000}"/>
    <cellStyle name="Comma0 2 2 2" xfId="1087" xr:uid="{00000000-0005-0000-0000-00003F040000}"/>
    <cellStyle name="Comma0 2 3" xfId="1088" xr:uid="{00000000-0005-0000-0000-000040040000}"/>
    <cellStyle name="Comma0 2 3 2" xfId="1089" xr:uid="{00000000-0005-0000-0000-000041040000}"/>
    <cellStyle name="Comma0 2 4" xfId="1090" xr:uid="{00000000-0005-0000-0000-000042040000}"/>
    <cellStyle name="Comma0 3" xfId="1091" xr:uid="{00000000-0005-0000-0000-000043040000}"/>
    <cellStyle name="Comma0 3 2" xfId="1092" xr:uid="{00000000-0005-0000-0000-000044040000}"/>
    <cellStyle name="Comma0 3 2 2" xfId="1093" xr:uid="{00000000-0005-0000-0000-000045040000}"/>
    <cellStyle name="Comma0 3 3" xfId="1094" xr:uid="{00000000-0005-0000-0000-000046040000}"/>
    <cellStyle name="Comma0 4" xfId="1095" xr:uid="{00000000-0005-0000-0000-000047040000}"/>
    <cellStyle name="Comma0 4 2" xfId="1096" xr:uid="{00000000-0005-0000-0000-000048040000}"/>
    <cellStyle name="Comma0 5" xfId="1097" xr:uid="{00000000-0005-0000-0000-000049040000}"/>
    <cellStyle name="Comma0 5 2" xfId="1098" xr:uid="{00000000-0005-0000-0000-00004A040000}"/>
    <cellStyle name="Comma0 6" xfId="1099" xr:uid="{00000000-0005-0000-0000-00004B040000}"/>
    <cellStyle name="Comma0 6 2" xfId="1100" xr:uid="{00000000-0005-0000-0000-00004C040000}"/>
    <cellStyle name="Comma0 7" xfId="1101" xr:uid="{00000000-0005-0000-0000-00004D040000}"/>
    <cellStyle name="Comma0 7 2" xfId="1102" xr:uid="{00000000-0005-0000-0000-00004E040000}"/>
    <cellStyle name="Comma0 8" xfId="1103" xr:uid="{00000000-0005-0000-0000-00004F040000}"/>
    <cellStyle name="Comma0 8 2" xfId="1104" xr:uid="{00000000-0005-0000-0000-000050040000}"/>
    <cellStyle name="Comma0 9" xfId="1105" xr:uid="{00000000-0005-0000-0000-000051040000}"/>
    <cellStyle name="Comma1 - Style1" xfId="1106" xr:uid="{00000000-0005-0000-0000-000052040000}"/>
    <cellStyle name="Copied" xfId="1107" xr:uid="{00000000-0005-0000-0000-000053040000}"/>
    <cellStyle name="Curren - Style1" xfId="1108" xr:uid="{00000000-0005-0000-0000-000054040000}"/>
    <cellStyle name="Curren - Style5" xfId="1109" xr:uid="{00000000-0005-0000-0000-000055040000}"/>
    <cellStyle name="Currency" xfId="1110" builtinId="4"/>
    <cellStyle name="Currency [0] 2" xfId="1111" xr:uid="{00000000-0005-0000-0000-000057040000}"/>
    <cellStyle name="Currency [0] 2 2" xfId="1112" xr:uid="{00000000-0005-0000-0000-000058040000}"/>
    <cellStyle name="Currency [00]" xfId="1113" xr:uid="{00000000-0005-0000-0000-000059040000}"/>
    <cellStyle name="Currency 0" xfId="1114" xr:uid="{00000000-0005-0000-0000-00005A040000}"/>
    <cellStyle name="Currency 10" xfId="1115" xr:uid="{00000000-0005-0000-0000-00005B040000}"/>
    <cellStyle name="Currency 2" xfId="1116" xr:uid="{00000000-0005-0000-0000-00005C040000}"/>
    <cellStyle name="Currency 2 10" xfId="1117" xr:uid="{00000000-0005-0000-0000-00005D040000}"/>
    <cellStyle name="Currency 2 10 2" xfId="1118" xr:uid="{00000000-0005-0000-0000-00005E040000}"/>
    <cellStyle name="Currency 2 2" xfId="1119" xr:uid="{00000000-0005-0000-0000-00005F040000}"/>
    <cellStyle name="Currency 2 2 2" xfId="1120" xr:uid="{00000000-0005-0000-0000-000060040000}"/>
    <cellStyle name="Currency 2 2 2 2" xfId="1121" xr:uid="{00000000-0005-0000-0000-000061040000}"/>
    <cellStyle name="Currency 2 2 2 2 2" xfId="1122" xr:uid="{00000000-0005-0000-0000-000062040000}"/>
    <cellStyle name="Currency 2 2 3" xfId="1123" xr:uid="{00000000-0005-0000-0000-000063040000}"/>
    <cellStyle name="Currency 2 2 3 2" xfId="1124" xr:uid="{00000000-0005-0000-0000-000064040000}"/>
    <cellStyle name="Currency 2 2 3 2 2" xfId="1125" xr:uid="{00000000-0005-0000-0000-000065040000}"/>
    <cellStyle name="Currency 2 2 3 3" xfId="1126" xr:uid="{00000000-0005-0000-0000-000066040000}"/>
    <cellStyle name="Currency 2 2 4" xfId="1127" xr:uid="{00000000-0005-0000-0000-000067040000}"/>
    <cellStyle name="Currency 2 2 4 2" xfId="1128" xr:uid="{00000000-0005-0000-0000-000068040000}"/>
    <cellStyle name="Currency 2 2 4 2 2" xfId="1129" xr:uid="{00000000-0005-0000-0000-000069040000}"/>
    <cellStyle name="Currency 2 2 5" xfId="1130" xr:uid="{00000000-0005-0000-0000-00006A040000}"/>
    <cellStyle name="Currency 2 2 5 2" xfId="1131" xr:uid="{00000000-0005-0000-0000-00006B040000}"/>
    <cellStyle name="Currency 2 2 6" xfId="1132" xr:uid="{00000000-0005-0000-0000-00006C040000}"/>
    <cellStyle name="Currency 2 2 7" xfId="1133" xr:uid="{00000000-0005-0000-0000-00006D040000}"/>
    <cellStyle name="Currency 2 3" xfId="1134" xr:uid="{00000000-0005-0000-0000-00006E040000}"/>
    <cellStyle name="Currency 2 3 2" xfId="1135" xr:uid="{00000000-0005-0000-0000-00006F040000}"/>
    <cellStyle name="Currency 2 3 3" xfId="1136" xr:uid="{00000000-0005-0000-0000-000070040000}"/>
    <cellStyle name="Currency 2 4" xfId="1137" xr:uid="{00000000-0005-0000-0000-000071040000}"/>
    <cellStyle name="Currency 2 4 2" xfId="1138" xr:uid="{00000000-0005-0000-0000-000072040000}"/>
    <cellStyle name="Currency 2 4 2 2" xfId="1139" xr:uid="{00000000-0005-0000-0000-000073040000}"/>
    <cellStyle name="Currency 2 4 3" xfId="1140" xr:uid="{00000000-0005-0000-0000-000074040000}"/>
    <cellStyle name="Currency 2 4 4" xfId="1141" xr:uid="{00000000-0005-0000-0000-000075040000}"/>
    <cellStyle name="Currency 2 5" xfId="1142" xr:uid="{00000000-0005-0000-0000-000076040000}"/>
    <cellStyle name="Currency 2 5 2" xfId="1143" xr:uid="{00000000-0005-0000-0000-000077040000}"/>
    <cellStyle name="Currency 2 6" xfId="1144" xr:uid="{00000000-0005-0000-0000-000078040000}"/>
    <cellStyle name="Currency 2 6 2" xfId="1145" xr:uid="{00000000-0005-0000-0000-000079040000}"/>
    <cellStyle name="Currency 2 7" xfId="1146" xr:uid="{00000000-0005-0000-0000-00007A040000}"/>
    <cellStyle name="Currency 2 7 2" xfId="1147" xr:uid="{00000000-0005-0000-0000-00007B040000}"/>
    <cellStyle name="Currency 2 8" xfId="1148" xr:uid="{00000000-0005-0000-0000-00007C040000}"/>
    <cellStyle name="Currency 2 8 2" xfId="1149" xr:uid="{00000000-0005-0000-0000-00007D040000}"/>
    <cellStyle name="Currency 2 9" xfId="1150" xr:uid="{00000000-0005-0000-0000-00007E040000}"/>
    <cellStyle name="Currency 2 9 2" xfId="1151" xr:uid="{00000000-0005-0000-0000-00007F040000}"/>
    <cellStyle name="Currency 3" xfId="1152" xr:uid="{00000000-0005-0000-0000-000080040000}"/>
    <cellStyle name="Currency 3 2" xfId="1153" xr:uid="{00000000-0005-0000-0000-000081040000}"/>
    <cellStyle name="Currency 3 2 2" xfId="1154" xr:uid="{00000000-0005-0000-0000-000082040000}"/>
    <cellStyle name="Currency 3 2 3" xfId="1155" xr:uid="{00000000-0005-0000-0000-000083040000}"/>
    <cellStyle name="Currency 3 3" xfId="1156" xr:uid="{00000000-0005-0000-0000-000084040000}"/>
    <cellStyle name="Currency 3 4" xfId="1157" xr:uid="{00000000-0005-0000-0000-000085040000}"/>
    <cellStyle name="Currency 3 4 2" xfId="1158" xr:uid="{00000000-0005-0000-0000-000086040000}"/>
    <cellStyle name="Currency 3 4 3" xfId="1159" xr:uid="{00000000-0005-0000-0000-000087040000}"/>
    <cellStyle name="Currency 3 5" xfId="1160" xr:uid="{00000000-0005-0000-0000-000088040000}"/>
    <cellStyle name="Currency 3 5 2" xfId="1161" xr:uid="{00000000-0005-0000-0000-000089040000}"/>
    <cellStyle name="Currency 3 6" xfId="1162" xr:uid="{00000000-0005-0000-0000-00008A040000}"/>
    <cellStyle name="Currency 3 6 2" xfId="1163" xr:uid="{00000000-0005-0000-0000-00008B040000}"/>
    <cellStyle name="Currency 3 7" xfId="1164" xr:uid="{00000000-0005-0000-0000-00008C040000}"/>
    <cellStyle name="Currency 4" xfId="1165" xr:uid="{00000000-0005-0000-0000-00008D040000}"/>
    <cellStyle name="Currency 4 2" xfId="1166" xr:uid="{00000000-0005-0000-0000-00008E040000}"/>
    <cellStyle name="Currency 4 3" xfId="1167" xr:uid="{00000000-0005-0000-0000-00008F040000}"/>
    <cellStyle name="Currency 4 4" xfId="1168" xr:uid="{00000000-0005-0000-0000-000090040000}"/>
    <cellStyle name="Currency 5" xfId="1169" xr:uid="{00000000-0005-0000-0000-000091040000}"/>
    <cellStyle name="Currency 5 2" xfId="1170" xr:uid="{00000000-0005-0000-0000-000092040000}"/>
    <cellStyle name="Currency 5 2 2" xfId="1171" xr:uid="{00000000-0005-0000-0000-000093040000}"/>
    <cellStyle name="Currency 5 3" xfId="1172" xr:uid="{00000000-0005-0000-0000-000094040000}"/>
    <cellStyle name="Currency 5 3 2" xfId="1173" xr:uid="{00000000-0005-0000-0000-000095040000}"/>
    <cellStyle name="Currency 5 4" xfId="1174" xr:uid="{00000000-0005-0000-0000-000096040000}"/>
    <cellStyle name="Currency 5 4 2" xfId="1175" xr:uid="{00000000-0005-0000-0000-000097040000}"/>
    <cellStyle name="Currency 5 5" xfId="1176" xr:uid="{00000000-0005-0000-0000-000098040000}"/>
    <cellStyle name="Currency 5 5 2" xfId="1177" xr:uid="{00000000-0005-0000-0000-000099040000}"/>
    <cellStyle name="Currency 5 6" xfId="1178" xr:uid="{00000000-0005-0000-0000-00009A040000}"/>
    <cellStyle name="Currency 6" xfId="1179" xr:uid="{00000000-0005-0000-0000-00009B040000}"/>
    <cellStyle name="Currency 6 2" xfId="1180" xr:uid="{00000000-0005-0000-0000-00009C040000}"/>
    <cellStyle name="Currency 7" xfId="1181" xr:uid="{00000000-0005-0000-0000-00009D040000}"/>
    <cellStyle name="Currency 7 2" xfId="1182" xr:uid="{00000000-0005-0000-0000-00009E040000}"/>
    <cellStyle name="Currency 8" xfId="1183" xr:uid="{00000000-0005-0000-0000-00009F040000}"/>
    <cellStyle name="Currency 8 2" xfId="1184" xr:uid="{00000000-0005-0000-0000-0000A0040000}"/>
    <cellStyle name="Currency 9" xfId="1185" xr:uid="{00000000-0005-0000-0000-0000A1040000}"/>
    <cellStyle name="currency no decimals" xfId="1186" xr:uid="{00000000-0005-0000-0000-0000A2040000}"/>
    <cellStyle name="Currency No Decimals 2" xfId="1187" xr:uid="{00000000-0005-0000-0000-0000A3040000}"/>
    <cellStyle name="Currency No Decimals 2 2" xfId="1188" xr:uid="{00000000-0005-0000-0000-0000A4040000}"/>
    <cellStyle name="Currency No Decimals 2 3" xfId="1189" xr:uid="{00000000-0005-0000-0000-0000A5040000}"/>
    <cellStyle name="Currency No Decimals 3" xfId="1190" xr:uid="{00000000-0005-0000-0000-0000A6040000}"/>
    <cellStyle name="Currency No Decimals 3 2" xfId="1191" xr:uid="{00000000-0005-0000-0000-0000A7040000}"/>
    <cellStyle name="Currency0" xfId="1192" xr:uid="{00000000-0005-0000-0000-0000A8040000}"/>
    <cellStyle name="Currency0 2" xfId="1193" xr:uid="{00000000-0005-0000-0000-0000A9040000}"/>
    <cellStyle name="Currency0 2 2" xfId="1194" xr:uid="{00000000-0005-0000-0000-0000AA040000}"/>
    <cellStyle name="Currency0 2 2 2" xfId="1195" xr:uid="{00000000-0005-0000-0000-0000AB040000}"/>
    <cellStyle name="Currency0 2 3" xfId="1196" xr:uid="{00000000-0005-0000-0000-0000AC040000}"/>
    <cellStyle name="Currency0 2 3 2" xfId="1197" xr:uid="{00000000-0005-0000-0000-0000AD040000}"/>
    <cellStyle name="Currency0 2 4" xfId="1198" xr:uid="{00000000-0005-0000-0000-0000AE040000}"/>
    <cellStyle name="Currency0 3" xfId="1199" xr:uid="{00000000-0005-0000-0000-0000AF040000}"/>
    <cellStyle name="Currency0 3 2" xfId="1200" xr:uid="{00000000-0005-0000-0000-0000B0040000}"/>
    <cellStyle name="Currency0 3 2 2" xfId="1201" xr:uid="{00000000-0005-0000-0000-0000B1040000}"/>
    <cellStyle name="Currency0 3 3" xfId="1202" xr:uid="{00000000-0005-0000-0000-0000B2040000}"/>
    <cellStyle name="Currency0 4" xfId="1203" xr:uid="{00000000-0005-0000-0000-0000B3040000}"/>
    <cellStyle name="Currency0 4 2" xfId="1204" xr:uid="{00000000-0005-0000-0000-0000B4040000}"/>
    <cellStyle name="Currency0 5" xfId="1205" xr:uid="{00000000-0005-0000-0000-0000B5040000}"/>
    <cellStyle name="Currency0 5 2" xfId="1206" xr:uid="{00000000-0005-0000-0000-0000B6040000}"/>
    <cellStyle name="Currency0 6" xfId="1207" xr:uid="{00000000-0005-0000-0000-0000B7040000}"/>
    <cellStyle name="Currency0 6 2" xfId="1208" xr:uid="{00000000-0005-0000-0000-0000B8040000}"/>
    <cellStyle name="Currency0 7" xfId="1209" xr:uid="{00000000-0005-0000-0000-0000B9040000}"/>
    <cellStyle name="Currency0 7 2" xfId="1210" xr:uid="{00000000-0005-0000-0000-0000BA040000}"/>
    <cellStyle name="Currency0 8" xfId="1211" xr:uid="{00000000-0005-0000-0000-0000BB040000}"/>
    <cellStyle name="Currency0 8 2" xfId="1212" xr:uid="{00000000-0005-0000-0000-0000BC040000}"/>
    <cellStyle name="Currency0 9" xfId="1213" xr:uid="{00000000-0005-0000-0000-0000BD040000}"/>
    <cellStyle name="Date" xfId="1214" xr:uid="{00000000-0005-0000-0000-0000BE040000}"/>
    <cellStyle name="Date - Style3" xfId="1215" xr:uid="{00000000-0005-0000-0000-0000BF040000}"/>
    <cellStyle name="Date - Style4" xfId="1216" xr:uid="{00000000-0005-0000-0000-0000C0040000}"/>
    <cellStyle name="Date 10" xfId="1217" xr:uid="{00000000-0005-0000-0000-0000C1040000}"/>
    <cellStyle name="Date 11" xfId="1218" xr:uid="{00000000-0005-0000-0000-0000C2040000}"/>
    <cellStyle name="Date 12" xfId="1219" xr:uid="{00000000-0005-0000-0000-0000C3040000}"/>
    <cellStyle name="Date 13" xfId="1220" xr:uid="{00000000-0005-0000-0000-0000C4040000}"/>
    <cellStyle name="Date 14" xfId="1221" xr:uid="{00000000-0005-0000-0000-0000C5040000}"/>
    <cellStyle name="Date 15" xfId="1222" xr:uid="{00000000-0005-0000-0000-0000C6040000}"/>
    <cellStyle name="Date 16" xfId="1223" xr:uid="{00000000-0005-0000-0000-0000C7040000}"/>
    <cellStyle name="Date 2" xfId="1224" xr:uid="{00000000-0005-0000-0000-0000C8040000}"/>
    <cellStyle name="Date 2 2" xfId="1225" xr:uid="{00000000-0005-0000-0000-0000C9040000}"/>
    <cellStyle name="Date 2 2 2" xfId="1226" xr:uid="{00000000-0005-0000-0000-0000CA040000}"/>
    <cellStyle name="Date 2 3" xfId="1227" xr:uid="{00000000-0005-0000-0000-0000CB040000}"/>
    <cellStyle name="Date 2 3 2" xfId="1228" xr:uid="{00000000-0005-0000-0000-0000CC040000}"/>
    <cellStyle name="Date 2 4" xfId="1229" xr:uid="{00000000-0005-0000-0000-0000CD040000}"/>
    <cellStyle name="Date 3" xfId="1230" xr:uid="{00000000-0005-0000-0000-0000CE040000}"/>
    <cellStyle name="Date 3 2" xfId="1231" xr:uid="{00000000-0005-0000-0000-0000CF040000}"/>
    <cellStyle name="Date 3 2 2" xfId="1232" xr:uid="{00000000-0005-0000-0000-0000D0040000}"/>
    <cellStyle name="Date 3 3" xfId="1233" xr:uid="{00000000-0005-0000-0000-0000D1040000}"/>
    <cellStyle name="Date 4" xfId="1234" xr:uid="{00000000-0005-0000-0000-0000D2040000}"/>
    <cellStyle name="Date 4 2" xfId="1235" xr:uid="{00000000-0005-0000-0000-0000D3040000}"/>
    <cellStyle name="Date 5" xfId="1236" xr:uid="{00000000-0005-0000-0000-0000D4040000}"/>
    <cellStyle name="Date 5 2" xfId="1237" xr:uid="{00000000-0005-0000-0000-0000D5040000}"/>
    <cellStyle name="Date 6" xfId="1238" xr:uid="{00000000-0005-0000-0000-0000D6040000}"/>
    <cellStyle name="Date 6 2" xfId="1239" xr:uid="{00000000-0005-0000-0000-0000D7040000}"/>
    <cellStyle name="Date 7" xfId="1240" xr:uid="{00000000-0005-0000-0000-0000D8040000}"/>
    <cellStyle name="Date 7 2" xfId="1241" xr:uid="{00000000-0005-0000-0000-0000D9040000}"/>
    <cellStyle name="Date 8" xfId="1242" xr:uid="{00000000-0005-0000-0000-0000DA040000}"/>
    <cellStyle name="Date 8 2" xfId="1243" xr:uid="{00000000-0005-0000-0000-0000DB040000}"/>
    <cellStyle name="Date 9" xfId="1244" xr:uid="{00000000-0005-0000-0000-0000DC040000}"/>
    <cellStyle name="Date Aligned" xfId="1245" xr:uid="{00000000-0005-0000-0000-0000DD040000}"/>
    <cellStyle name="Date Short" xfId="1246" xr:uid="{00000000-0005-0000-0000-0000DE040000}"/>
    <cellStyle name="Date Short 2" xfId="1247" xr:uid="{00000000-0005-0000-0000-0000DF040000}"/>
    <cellStyle name="DELTA" xfId="1248" xr:uid="{00000000-0005-0000-0000-0000E0040000}"/>
    <cellStyle name="DELTA 2" xfId="1249" xr:uid="{00000000-0005-0000-0000-0000E1040000}"/>
    <cellStyle name="DELTA 2 2" xfId="1250" xr:uid="{00000000-0005-0000-0000-0000E2040000}"/>
    <cellStyle name="DELTA 2 3" xfId="1251" xr:uid="{00000000-0005-0000-0000-0000E3040000}"/>
    <cellStyle name="DELTA 3" xfId="1252" xr:uid="{00000000-0005-0000-0000-0000E4040000}"/>
    <cellStyle name="DELTA 4" xfId="1253" xr:uid="{00000000-0005-0000-0000-0000E5040000}"/>
    <cellStyle name="Dezimal_AOP2003 baseline 12.8M - 0509026" xfId="1254" xr:uid="{00000000-0005-0000-0000-0000E6040000}"/>
    <cellStyle name="Dotted Line" xfId="1255" xr:uid="{00000000-0005-0000-0000-0000E7040000}"/>
    <cellStyle name="Emphasis 1" xfId="1256" xr:uid="{00000000-0005-0000-0000-0000E8040000}"/>
    <cellStyle name="Emphasis 2" xfId="1257" xr:uid="{00000000-0005-0000-0000-0000E9040000}"/>
    <cellStyle name="Emphasis 3" xfId="1258" xr:uid="{00000000-0005-0000-0000-0000EA040000}"/>
    <cellStyle name="Enter Currency (0)" xfId="1259" xr:uid="{00000000-0005-0000-0000-0000EB040000}"/>
    <cellStyle name="Enter Currency (2)" xfId="1260" xr:uid="{00000000-0005-0000-0000-0000EC040000}"/>
    <cellStyle name="Enter Units (0)" xfId="1261" xr:uid="{00000000-0005-0000-0000-0000ED040000}"/>
    <cellStyle name="Enter Units (1)" xfId="1262" xr:uid="{00000000-0005-0000-0000-0000EE040000}"/>
    <cellStyle name="Enter Units (2)" xfId="1263" xr:uid="{00000000-0005-0000-0000-0000EF040000}"/>
    <cellStyle name="Entered" xfId="1264" xr:uid="{00000000-0005-0000-0000-0000F0040000}"/>
    <cellStyle name="Euro" xfId="1265" xr:uid="{00000000-0005-0000-0000-0000F1040000}"/>
    <cellStyle name="Euro 2" xfId="1266" xr:uid="{00000000-0005-0000-0000-0000F2040000}"/>
    <cellStyle name="Euro 2 2" xfId="1267" xr:uid="{00000000-0005-0000-0000-0000F3040000}"/>
    <cellStyle name="Euro 3" xfId="1268" xr:uid="{00000000-0005-0000-0000-0000F4040000}"/>
    <cellStyle name="Euro 3 2" xfId="1269" xr:uid="{00000000-0005-0000-0000-0000F5040000}"/>
    <cellStyle name="Euro 4" xfId="1270" xr:uid="{00000000-0005-0000-0000-0000F6040000}"/>
    <cellStyle name="Euro 5" xfId="1271" xr:uid="{00000000-0005-0000-0000-0000F7040000}"/>
    <cellStyle name="Explanatory Text 10" xfId="1272" xr:uid="{00000000-0005-0000-0000-0000F8040000}"/>
    <cellStyle name="Explanatory Text 11" xfId="1273" xr:uid="{00000000-0005-0000-0000-0000F9040000}"/>
    <cellStyle name="Explanatory Text 12" xfId="1274" xr:uid="{00000000-0005-0000-0000-0000FA040000}"/>
    <cellStyle name="Explanatory Text 13" xfId="1275" xr:uid="{00000000-0005-0000-0000-0000FB040000}"/>
    <cellStyle name="Explanatory Text 14" xfId="1276" xr:uid="{00000000-0005-0000-0000-0000FC040000}"/>
    <cellStyle name="Explanatory Text 15" xfId="1277" xr:uid="{00000000-0005-0000-0000-0000FD040000}"/>
    <cellStyle name="Explanatory Text 16" xfId="1278" xr:uid="{00000000-0005-0000-0000-0000FE040000}"/>
    <cellStyle name="Explanatory Text 2" xfId="1279" xr:uid="{00000000-0005-0000-0000-0000FF040000}"/>
    <cellStyle name="Explanatory Text 2 2" xfId="1280" xr:uid="{00000000-0005-0000-0000-000000050000}"/>
    <cellStyle name="Explanatory Text 3" xfId="1281" xr:uid="{00000000-0005-0000-0000-000001050000}"/>
    <cellStyle name="Explanatory Text 3 2" xfId="1282" xr:uid="{00000000-0005-0000-0000-000002050000}"/>
    <cellStyle name="Explanatory Text 4" xfId="1283" xr:uid="{00000000-0005-0000-0000-000003050000}"/>
    <cellStyle name="Explanatory Text 4 2" xfId="1284" xr:uid="{00000000-0005-0000-0000-000004050000}"/>
    <cellStyle name="Explanatory Text 5" xfId="1285" xr:uid="{00000000-0005-0000-0000-000005050000}"/>
    <cellStyle name="Explanatory Text 6" xfId="1286" xr:uid="{00000000-0005-0000-0000-000006050000}"/>
    <cellStyle name="Explanatory Text 7" xfId="1287" xr:uid="{00000000-0005-0000-0000-000007050000}"/>
    <cellStyle name="Explanatory Text 8" xfId="1288" xr:uid="{00000000-0005-0000-0000-000008050000}"/>
    <cellStyle name="Explanatory Text 9" xfId="1289" xr:uid="{00000000-0005-0000-0000-000009050000}"/>
    <cellStyle name="F2" xfId="1290" xr:uid="{00000000-0005-0000-0000-00000A050000}"/>
    <cellStyle name="F2 2" xfId="1291" xr:uid="{00000000-0005-0000-0000-00000B050000}"/>
    <cellStyle name="F3" xfId="1292" xr:uid="{00000000-0005-0000-0000-00000C050000}"/>
    <cellStyle name="F3 2" xfId="1293" xr:uid="{00000000-0005-0000-0000-00000D050000}"/>
    <cellStyle name="F4" xfId="1294" xr:uid="{00000000-0005-0000-0000-00000E050000}"/>
    <cellStyle name="F4 2" xfId="1295" xr:uid="{00000000-0005-0000-0000-00000F050000}"/>
    <cellStyle name="F5" xfId="1296" xr:uid="{00000000-0005-0000-0000-000010050000}"/>
    <cellStyle name="F5 2" xfId="1297" xr:uid="{00000000-0005-0000-0000-000011050000}"/>
    <cellStyle name="F6" xfId="1298" xr:uid="{00000000-0005-0000-0000-000012050000}"/>
    <cellStyle name="F6 2" xfId="1299" xr:uid="{00000000-0005-0000-0000-000013050000}"/>
    <cellStyle name="F7" xfId="1300" xr:uid="{00000000-0005-0000-0000-000014050000}"/>
    <cellStyle name="F7 2" xfId="1301" xr:uid="{00000000-0005-0000-0000-000015050000}"/>
    <cellStyle name="F8" xfId="1302" xr:uid="{00000000-0005-0000-0000-000016050000}"/>
    <cellStyle name="F8 2" xfId="1303" xr:uid="{00000000-0005-0000-0000-000017050000}"/>
    <cellStyle name="Fixed" xfId="1304" xr:uid="{00000000-0005-0000-0000-000018050000}"/>
    <cellStyle name="Fixed 10" xfId="1305" xr:uid="{00000000-0005-0000-0000-000019050000}"/>
    <cellStyle name="Fixed 2" xfId="1306" xr:uid="{00000000-0005-0000-0000-00001A050000}"/>
    <cellStyle name="Fixed 2 2" xfId="1307" xr:uid="{00000000-0005-0000-0000-00001B050000}"/>
    <cellStyle name="Fixed 2 2 2" xfId="1308" xr:uid="{00000000-0005-0000-0000-00001C050000}"/>
    <cellStyle name="Fixed 2 3" xfId="1309" xr:uid="{00000000-0005-0000-0000-00001D050000}"/>
    <cellStyle name="Fixed 2 3 2" xfId="1310" xr:uid="{00000000-0005-0000-0000-00001E050000}"/>
    <cellStyle name="Fixed 2 4" xfId="1311" xr:uid="{00000000-0005-0000-0000-00001F050000}"/>
    <cellStyle name="Fixed 3" xfId="1312" xr:uid="{00000000-0005-0000-0000-000020050000}"/>
    <cellStyle name="Fixed 3 2" xfId="1313" xr:uid="{00000000-0005-0000-0000-000021050000}"/>
    <cellStyle name="Fixed 3 2 2" xfId="1314" xr:uid="{00000000-0005-0000-0000-000022050000}"/>
    <cellStyle name="Fixed 3 3" xfId="1315" xr:uid="{00000000-0005-0000-0000-000023050000}"/>
    <cellStyle name="Fixed 4" xfId="1316" xr:uid="{00000000-0005-0000-0000-000024050000}"/>
    <cellStyle name="Fixed 4 2" xfId="1317" xr:uid="{00000000-0005-0000-0000-000025050000}"/>
    <cellStyle name="Fixed 5" xfId="1318" xr:uid="{00000000-0005-0000-0000-000026050000}"/>
    <cellStyle name="Fixed 5 2" xfId="1319" xr:uid="{00000000-0005-0000-0000-000027050000}"/>
    <cellStyle name="Fixed 6" xfId="1320" xr:uid="{00000000-0005-0000-0000-000028050000}"/>
    <cellStyle name="Fixed 6 2" xfId="1321" xr:uid="{00000000-0005-0000-0000-000029050000}"/>
    <cellStyle name="Fixed 7" xfId="1322" xr:uid="{00000000-0005-0000-0000-00002A050000}"/>
    <cellStyle name="Fixed 7 2" xfId="1323" xr:uid="{00000000-0005-0000-0000-00002B050000}"/>
    <cellStyle name="Fixed 8" xfId="1324" xr:uid="{00000000-0005-0000-0000-00002C050000}"/>
    <cellStyle name="Fixed 8 2" xfId="1325" xr:uid="{00000000-0005-0000-0000-00002D050000}"/>
    <cellStyle name="Fixed 9" xfId="1326" xr:uid="{00000000-0005-0000-0000-00002E050000}"/>
    <cellStyle name="Fixed 9 2" xfId="1327" xr:uid="{00000000-0005-0000-0000-00002F050000}"/>
    <cellStyle name="Fixed3 - Style3" xfId="1328" xr:uid="{00000000-0005-0000-0000-000030050000}"/>
    <cellStyle name="Followed Hyperlink 2" xfId="1329" xr:uid="{00000000-0005-0000-0000-000031050000}"/>
    <cellStyle name="Followed Hyperlink 3" xfId="1330" xr:uid="{00000000-0005-0000-0000-000032050000}"/>
    <cellStyle name="Followed Hyperlink 4" xfId="1331" xr:uid="{00000000-0005-0000-0000-000033050000}"/>
    <cellStyle name="Footnote" xfId="1332" xr:uid="{00000000-0005-0000-0000-000034050000}"/>
    <cellStyle name="Good 10" xfId="1333" xr:uid="{00000000-0005-0000-0000-000035050000}"/>
    <cellStyle name="Good 11" xfId="1334" xr:uid="{00000000-0005-0000-0000-000036050000}"/>
    <cellStyle name="Good 12" xfId="1335" xr:uid="{00000000-0005-0000-0000-000037050000}"/>
    <cellStyle name="Good 13" xfId="1336" xr:uid="{00000000-0005-0000-0000-000038050000}"/>
    <cellStyle name="Good 14" xfId="1337" xr:uid="{00000000-0005-0000-0000-000039050000}"/>
    <cellStyle name="Good 15" xfId="1338" xr:uid="{00000000-0005-0000-0000-00003A050000}"/>
    <cellStyle name="Good 16" xfId="1339" xr:uid="{00000000-0005-0000-0000-00003B050000}"/>
    <cellStyle name="Good 2" xfId="1340" xr:uid="{00000000-0005-0000-0000-00003C050000}"/>
    <cellStyle name="Good 2 2" xfId="1341" xr:uid="{00000000-0005-0000-0000-00003D050000}"/>
    <cellStyle name="Good 3" xfId="1342" xr:uid="{00000000-0005-0000-0000-00003E050000}"/>
    <cellStyle name="Good 3 2" xfId="1343" xr:uid="{00000000-0005-0000-0000-00003F050000}"/>
    <cellStyle name="Good 4" xfId="1344" xr:uid="{00000000-0005-0000-0000-000040050000}"/>
    <cellStyle name="Good 4 2" xfId="1345" xr:uid="{00000000-0005-0000-0000-000041050000}"/>
    <cellStyle name="Good 5" xfId="1346" xr:uid="{00000000-0005-0000-0000-000042050000}"/>
    <cellStyle name="Good 6" xfId="1347" xr:uid="{00000000-0005-0000-0000-000043050000}"/>
    <cellStyle name="Good 7" xfId="1348" xr:uid="{00000000-0005-0000-0000-000044050000}"/>
    <cellStyle name="Good 8" xfId="1349" xr:uid="{00000000-0005-0000-0000-000045050000}"/>
    <cellStyle name="Good 9" xfId="1350" xr:uid="{00000000-0005-0000-0000-000046050000}"/>
    <cellStyle name="Grey" xfId="1351" xr:uid="{00000000-0005-0000-0000-000047050000}"/>
    <cellStyle name="Hard Percent" xfId="1352" xr:uid="{00000000-0005-0000-0000-000048050000}"/>
    <cellStyle name="Header" xfId="1353" xr:uid="{00000000-0005-0000-0000-000049050000}"/>
    <cellStyle name="Header1" xfId="1354" xr:uid="{00000000-0005-0000-0000-00004A050000}"/>
    <cellStyle name="Header2" xfId="1355" xr:uid="{00000000-0005-0000-0000-00004B050000}"/>
    <cellStyle name="Header2 2" xfId="1356" xr:uid="{00000000-0005-0000-0000-00004C050000}"/>
    <cellStyle name="Heading 1 10" xfId="1357" xr:uid="{00000000-0005-0000-0000-00004D050000}"/>
    <cellStyle name="Heading 1 11" xfId="1358" xr:uid="{00000000-0005-0000-0000-00004E050000}"/>
    <cellStyle name="Heading 1 12" xfId="1359" xr:uid="{00000000-0005-0000-0000-00004F050000}"/>
    <cellStyle name="Heading 1 13" xfId="1360" xr:uid="{00000000-0005-0000-0000-000050050000}"/>
    <cellStyle name="Heading 1 14" xfId="1361" xr:uid="{00000000-0005-0000-0000-000051050000}"/>
    <cellStyle name="Heading 1 15" xfId="1362" xr:uid="{00000000-0005-0000-0000-000052050000}"/>
    <cellStyle name="Heading 1 16" xfId="1363" xr:uid="{00000000-0005-0000-0000-000053050000}"/>
    <cellStyle name="Heading 1 2" xfId="1364" xr:uid="{00000000-0005-0000-0000-000054050000}"/>
    <cellStyle name="Heading 1 2 2" xfId="1365" xr:uid="{00000000-0005-0000-0000-000055050000}"/>
    <cellStyle name="Heading 1 2 2 2" xfId="1366" xr:uid="{00000000-0005-0000-0000-000056050000}"/>
    <cellStyle name="Heading 1 2 3" xfId="1367" xr:uid="{00000000-0005-0000-0000-000057050000}"/>
    <cellStyle name="Heading 1 2 3 2" xfId="1368" xr:uid="{00000000-0005-0000-0000-000058050000}"/>
    <cellStyle name="Heading 1 2 4" xfId="1369" xr:uid="{00000000-0005-0000-0000-000059050000}"/>
    <cellStyle name="Heading 1 2 4 2" xfId="1370" xr:uid="{00000000-0005-0000-0000-00005A050000}"/>
    <cellStyle name="Heading 1 2 5" xfId="1371" xr:uid="{00000000-0005-0000-0000-00005B050000}"/>
    <cellStyle name="Heading 1 3" xfId="1372" xr:uid="{00000000-0005-0000-0000-00005C050000}"/>
    <cellStyle name="Heading 1 3 2" xfId="1373" xr:uid="{00000000-0005-0000-0000-00005D050000}"/>
    <cellStyle name="Heading 1 4" xfId="1374" xr:uid="{00000000-0005-0000-0000-00005E050000}"/>
    <cellStyle name="Heading 1 4 2" xfId="1375" xr:uid="{00000000-0005-0000-0000-00005F050000}"/>
    <cellStyle name="Heading 1 4 3" xfId="1376" xr:uid="{00000000-0005-0000-0000-000060050000}"/>
    <cellStyle name="Heading 1 5" xfId="1377" xr:uid="{00000000-0005-0000-0000-000061050000}"/>
    <cellStyle name="Heading 1 6" xfId="1378" xr:uid="{00000000-0005-0000-0000-000062050000}"/>
    <cellStyle name="Heading 1 7" xfId="1379" xr:uid="{00000000-0005-0000-0000-000063050000}"/>
    <cellStyle name="Heading 1 8" xfId="1380" xr:uid="{00000000-0005-0000-0000-000064050000}"/>
    <cellStyle name="Heading 1 9" xfId="1381" xr:uid="{00000000-0005-0000-0000-000065050000}"/>
    <cellStyle name="Heading 2 10" xfId="1382" xr:uid="{00000000-0005-0000-0000-000066050000}"/>
    <cellStyle name="Heading 2 11" xfId="1383" xr:uid="{00000000-0005-0000-0000-000067050000}"/>
    <cellStyle name="Heading 2 12" xfId="1384" xr:uid="{00000000-0005-0000-0000-000068050000}"/>
    <cellStyle name="Heading 2 13" xfId="1385" xr:uid="{00000000-0005-0000-0000-000069050000}"/>
    <cellStyle name="Heading 2 14" xfId="1386" xr:uid="{00000000-0005-0000-0000-00006A050000}"/>
    <cellStyle name="Heading 2 15" xfId="1387" xr:uid="{00000000-0005-0000-0000-00006B050000}"/>
    <cellStyle name="Heading 2 16" xfId="1388" xr:uid="{00000000-0005-0000-0000-00006C050000}"/>
    <cellStyle name="Heading 2 2" xfId="1389" xr:uid="{00000000-0005-0000-0000-00006D050000}"/>
    <cellStyle name="Heading 2 2 2" xfId="1390" xr:uid="{00000000-0005-0000-0000-00006E050000}"/>
    <cellStyle name="Heading 2 2 2 2" xfId="1391" xr:uid="{00000000-0005-0000-0000-00006F050000}"/>
    <cellStyle name="Heading 2 2 3" xfId="1392" xr:uid="{00000000-0005-0000-0000-000070050000}"/>
    <cellStyle name="Heading 2 2 3 2" xfId="1393" xr:uid="{00000000-0005-0000-0000-000071050000}"/>
    <cellStyle name="Heading 2 2 4" xfId="1394" xr:uid="{00000000-0005-0000-0000-000072050000}"/>
    <cellStyle name="Heading 2 2 4 2" xfId="1395" xr:uid="{00000000-0005-0000-0000-000073050000}"/>
    <cellStyle name="Heading 2 2 5" xfId="1396" xr:uid="{00000000-0005-0000-0000-000074050000}"/>
    <cellStyle name="Heading 2 3" xfId="1397" xr:uid="{00000000-0005-0000-0000-000075050000}"/>
    <cellStyle name="Heading 2 3 2" xfId="1398" xr:uid="{00000000-0005-0000-0000-000076050000}"/>
    <cellStyle name="Heading 2 4" xfId="1399" xr:uid="{00000000-0005-0000-0000-000077050000}"/>
    <cellStyle name="Heading 2 4 2" xfId="1400" xr:uid="{00000000-0005-0000-0000-000078050000}"/>
    <cellStyle name="Heading 2 4 3" xfId="1401" xr:uid="{00000000-0005-0000-0000-000079050000}"/>
    <cellStyle name="Heading 2 5" xfId="1402" xr:uid="{00000000-0005-0000-0000-00007A050000}"/>
    <cellStyle name="Heading 2 6" xfId="1403" xr:uid="{00000000-0005-0000-0000-00007B050000}"/>
    <cellStyle name="Heading 2 7" xfId="1404" xr:uid="{00000000-0005-0000-0000-00007C050000}"/>
    <cellStyle name="Heading 2 8" xfId="1405" xr:uid="{00000000-0005-0000-0000-00007D050000}"/>
    <cellStyle name="Heading 2 9" xfId="1406" xr:uid="{00000000-0005-0000-0000-00007E050000}"/>
    <cellStyle name="Heading 3 10" xfId="1407" xr:uid="{00000000-0005-0000-0000-00007F050000}"/>
    <cellStyle name="Heading 3 11" xfId="1408" xr:uid="{00000000-0005-0000-0000-000080050000}"/>
    <cellStyle name="Heading 3 12" xfId="1409" xr:uid="{00000000-0005-0000-0000-000081050000}"/>
    <cellStyle name="Heading 3 13" xfId="1410" xr:uid="{00000000-0005-0000-0000-000082050000}"/>
    <cellStyle name="Heading 3 14" xfId="1411" xr:uid="{00000000-0005-0000-0000-000083050000}"/>
    <cellStyle name="Heading 3 15" xfId="1412" xr:uid="{00000000-0005-0000-0000-000084050000}"/>
    <cellStyle name="Heading 3 16" xfId="1413" xr:uid="{00000000-0005-0000-0000-000085050000}"/>
    <cellStyle name="Heading 3 2" xfId="1414" xr:uid="{00000000-0005-0000-0000-000086050000}"/>
    <cellStyle name="Heading 3 2 2" xfId="1415" xr:uid="{00000000-0005-0000-0000-000087050000}"/>
    <cellStyle name="Heading 3 3" xfId="1416" xr:uid="{00000000-0005-0000-0000-000088050000}"/>
    <cellStyle name="Heading 3 3 2" xfId="1417" xr:uid="{00000000-0005-0000-0000-000089050000}"/>
    <cellStyle name="Heading 3 4" xfId="1418" xr:uid="{00000000-0005-0000-0000-00008A050000}"/>
    <cellStyle name="Heading 3 4 2" xfId="1419" xr:uid="{00000000-0005-0000-0000-00008B050000}"/>
    <cellStyle name="Heading 3 5" xfId="1420" xr:uid="{00000000-0005-0000-0000-00008C050000}"/>
    <cellStyle name="Heading 3 6" xfId="1421" xr:uid="{00000000-0005-0000-0000-00008D050000}"/>
    <cellStyle name="Heading 3 7" xfId="1422" xr:uid="{00000000-0005-0000-0000-00008E050000}"/>
    <cellStyle name="Heading 3 8" xfId="1423" xr:uid="{00000000-0005-0000-0000-00008F050000}"/>
    <cellStyle name="Heading 3 9" xfId="1424" xr:uid="{00000000-0005-0000-0000-000090050000}"/>
    <cellStyle name="Heading 4 10" xfId="1425" xr:uid="{00000000-0005-0000-0000-000091050000}"/>
    <cellStyle name="Heading 4 11" xfId="1426" xr:uid="{00000000-0005-0000-0000-000092050000}"/>
    <cellStyle name="Heading 4 12" xfId="1427" xr:uid="{00000000-0005-0000-0000-000093050000}"/>
    <cellStyle name="Heading 4 13" xfId="1428" xr:uid="{00000000-0005-0000-0000-000094050000}"/>
    <cellStyle name="Heading 4 14" xfId="1429" xr:uid="{00000000-0005-0000-0000-000095050000}"/>
    <cellStyle name="Heading 4 15" xfId="1430" xr:uid="{00000000-0005-0000-0000-000096050000}"/>
    <cellStyle name="Heading 4 16" xfId="1431" xr:uid="{00000000-0005-0000-0000-000097050000}"/>
    <cellStyle name="Heading 4 2" xfId="1432" xr:uid="{00000000-0005-0000-0000-000098050000}"/>
    <cellStyle name="Heading 4 2 2" xfId="1433" xr:uid="{00000000-0005-0000-0000-000099050000}"/>
    <cellStyle name="Heading 4 3" xfId="1434" xr:uid="{00000000-0005-0000-0000-00009A050000}"/>
    <cellStyle name="Heading 4 3 2" xfId="1435" xr:uid="{00000000-0005-0000-0000-00009B050000}"/>
    <cellStyle name="Heading 4 4" xfId="1436" xr:uid="{00000000-0005-0000-0000-00009C050000}"/>
    <cellStyle name="Heading 4 4 2" xfId="1437" xr:uid="{00000000-0005-0000-0000-00009D050000}"/>
    <cellStyle name="Heading 4 5" xfId="1438" xr:uid="{00000000-0005-0000-0000-00009E050000}"/>
    <cellStyle name="Heading 4 6" xfId="1439" xr:uid="{00000000-0005-0000-0000-00009F050000}"/>
    <cellStyle name="Heading 4 7" xfId="1440" xr:uid="{00000000-0005-0000-0000-0000A0050000}"/>
    <cellStyle name="Heading 4 8" xfId="1441" xr:uid="{00000000-0005-0000-0000-0000A1050000}"/>
    <cellStyle name="Heading 4 9" xfId="1442" xr:uid="{00000000-0005-0000-0000-0000A2050000}"/>
    <cellStyle name="Heading No Underline" xfId="1443" xr:uid="{00000000-0005-0000-0000-0000A3050000}"/>
    <cellStyle name="Heading1" xfId="1444" xr:uid="{00000000-0005-0000-0000-0000A4050000}"/>
    <cellStyle name="Heading1 2" xfId="1445" xr:uid="{00000000-0005-0000-0000-0000A5050000}"/>
    <cellStyle name="Heading2" xfId="1446" xr:uid="{00000000-0005-0000-0000-0000A6050000}"/>
    <cellStyle name="Heading2 2" xfId="1447" xr:uid="{00000000-0005-0000-0000-0000A7050000}"/>
    <cellStyle name="HIGHLIGHT" xfId="1448" xr:uid="{00000000-0005-0000-0000-0000A8050000}"/>
    <cellStyle name="HIGHLIGHT 2" xfId="1449" xr:uid="{00000000-0005-0000-0000-0000A9050000}"/>
    <cellStyle name="HIGHLIGHT 3" xfId="1450" xr:uid="{00000000-0005-0000-0000-0000AA050000}"/>
    <cellStyle name="Hyperlink 2" xfId="1451" xr:uid="{00000000-0005-0000-0000-0000AB050000}"/>
    <cellStyle name="Hyperlink 2 2" xfId="1452" xr:uid="{00000000-0005-0000-0000-0000AC050000}"/>
    <cellStyle name="Hyperlink 2 3" xfId="1453" xr:uid="{00000000-0005-0000-0000-0000AD050000}"/>
    <cellStyle name="Hyperlink 3" xfId="1454" xr:uid="{00000000-0005-0000-0000-0000AE050000}"/>
    <cellStyle name="Hyperlink 3 2" xfId="1455" xr:uid="{00000000-0005-0000-0000-0000AF050000}"/>
    <cellStyle name="Hyperlink 3 3" xfId="1456" xr:uid="{00000000-0005-0000-0000-0000B0050000}"/>
    <cellStyle name="Hyperlink 4" xfId="1457" xr:uid="{00000000-0005-0000-0000-0000B1050000}"/>
    <cellStyle name="Hyperlink 4 2" xfId="1458" xr:uid="{00000000-0005-0000-0000-0000B2050000}"/>
    <cellStyle name="Input [yellow]" xfId="1459" xr:uid="{00000000-0005-0000-0000-0000B3050000}"/>
    <cellStyle name="Input [yellow] 2" xfId="1460" xr:uid="{00000000-0005-0000-0000-0000B4050000}"/>
    <cellStyle name="Input [yellow] 2 2" xfId="1461" xr:uid="{00000000-0005-0000-0000-0000B5050000}"/>
    <cellStyle name="Input [yellow] 3" xfId="1462" xr:uid="{00000000-0005-0000-0000-0000B6050000}"/>
    <cellStyle name="Input [yellow] 3 2" xfId="1463" xr:uid="{00000000-0005-0000-0000-0000B7050000}"/>
    <cellStyle name="Input [yellow] 4" xfId="1464" xr:uid="{00000000-0005-0000-0000-0000B8050000}"/>
    <cellStyle name="Input [yellow] 4 2" xfId="1465" xr:uid="{00000000-0005-0000-0000-0000B9050000}"/>
    <cellStyle name="Input [yellow] 5" xfId="1466" xr:uid="{00000000-0005-0000-0000-0000BA050000}"/>
    <cellStyle name="Input [yellow] 5 2" xfId="1467" xr:uid="{00000000-0005-0000-0000-0000BB050000}"/>
    <cellStyle name="Input [yellow] 6" xfId="1468" xr:uid="{00000000-0005-0000-0000-0000BC050000}"/>
    <cellStyle name="Input 10" xfId="1469" xr:uid="{00000000-0005-0000-0000-0000BD050000}"/>
    <cellStyle name="Input 10 2" xfId="1470" xr:uid="{00000000-0005-0000-0000-0000BE050000}"/>
    <cellStyle name="Input 10 2 2" xfId="1471" xr:uid="{00000000-0005-0000-0000-0000BF050000}"/>
    <cellStyle name="Input 10 3" xfId="1472" xr:uid="{00000000-0005-0000-0000-0000C0050000}"/>
    <cellStyle name="Input 10 3 2" xfId="1473" xr:uid="{00000000-0005-0000-0000-0000C1050000}"/>
    <cellStyle name="Input 10 4" xfId="1474" xr:uid="{00000000-0005-0000-0000-0000C2050000}"/>
    <cellStyle name="Input 10 4 2" xfId="1475" xr:uid="{00000000-0005-0000-0000-0000C3050000}"/>
    <cellStyle name="Input 10 5" xfId="1476" xr:uid="{00000000-0005-0000-0000-0000C4050000}"/>
    <cellStyle name="Input 10 5 2" xfId="1477" xr:uid="{00000000-0005-0000-0000-0000C5050000}"/>
    <cellStyle name="Input 11" xfId="1478" xr:uid="{00000000-0005-0000-0000-0000C6050000}"/>
    <cellStyle name="Input 11 2" xfId="1479" xr:uid="{00000000-0005-0000-0000-0000C7050000}"/>
    <cellStyle name="Input 11 2 2" xfId="1480" xr:uid="{00000000-0005-0000-0000-0000C8050000}"/>
    <cellStyle name="Input 11 3" xfId="1481" xr:uid="{00000000-0005-0000-0000-0000C9050000}"/>
    <cellStyle name="Input 11 3 2" xfId="1482" xr:uid="{00000000-0005-0000-0000-0000CA050000}"/>
    <cellStyle name="Input 11 4" xfId="1483" xr:uid="{00000000-0005-0000-0000-0000CB050000}"/>
    <cellStyle name="Input 11 4 2" xfId="1484" xr:uid="{00000000-0005-0000-0000-0000CC050000}"/>
    <cellStyle name="Input 11 5" xfId="1485" xr:uid="{00000000-0005-0000-0000-0000CD050000}"/>
    <cellStyle name="Input 11 5 2" xfId="1486" xr:uid="{00000000-0005-0000-0000-0000CE050000}"/>
    <cellStyle name="Input 12" xfId="1487" xr:uid="{00000000-0005-0000-0000-0000CF050000}"/>
    <cellStyle name="Input 12 2" xfId="1488" xr:uid="{00000000-0005-0000-0000-0000D0050000}"/>
    <cellStyle name="Input 12 2 2" xfId="1489" xr:uid="{00000000-0005-0000-0000-0000D1050000}"/>
    <cellStyle name="Input 12 3" xfId="1490" xr:uid="{00000000-0005-0000-0000-0000D2050000}"/>
    <cellStyle name="Input 12 3 2" xfId="1491" xr:uid="{00000000-0005-0000-0000-0000D3050000}"/>
    <cellStyle name="Input 12 4" xfId="1492" xr:uid="{00000000-0005-0000-0000-0000D4050000}"/>
    <cellStyle name="Input 12 4 2" xfId="1493" xr:uid="{00000000-0005-0000-0000-0000D5050000}"/>
    <cellStyle name="Input 12 5" xfId="1494" xr:uid="{00000000-0005-0000-0000-0000D6050000}"/>
    <cellStyle name="Input 12 5 2" xfId="1495" xr:uid="{00000000-0005-0000-0000-0000D7050000}"/>
    <cellStyle name="Input 13" xfId="1496" xr:uid="{00000000-0005-0000-0000-0000D8050000}"/>
    <cellStyle name="Input 13 2" xfId="1497" xr:uid="{00000000-0005-0000-0000-0000D9050000}"/>
    <cellStyle name="Input 13 2 2" xfId="1498" xr:uid="{00000000-0005-0000-0000-0000DA050000}"/>
    <cellStyle name="Input 13 3" xfId="1499" xr:uid="{00000000-0005-0000-0000-0000DB050000}"/>
    <cellStyle name="Input 13 3 2" xfId="1500" xr:uid="{00000000-0005-0000-0000-0000DC050000}"/>
    <cellStyle name="Input 13 4" xfId="1501" xr:uid="{00000000-0005-0000-0000-0000DD050000}"/>
    <cellStyle name="Input 13 4 2" xfId="1502" xr:uid="{00000000-0005-0000-0000-0000DE050000}"/>
    <cellStyle name="Input 13 5" xfId="1503" xr:uid="{00000000-0005-0000-0000-0000DF050000}"/>
    <cellStyle name="Input 13 5 2" xfId="1504" xr:uid="{00000000-0005-0000-0000-0000E0050000}"/>
    <cellStyle name="Input 14" xfId="1505" xr:uid="{00000000-0005-0000-0000-0000E1050000}"/>
    <cellStyle name="Input 14 2" xfId="1506" xr:uid="{00000000-0005-0000-0000-0000E2050000}"/>
    <cellStyle name="Input 14 2 2" xfId="1507" xr:uid="{00000000-0005-0000-0000-0000E3050000}"/>
    <cellStyle name="Input 14 3" xfId="1508" xr:uid="{00000000-0005-0000-0000-0000E4050000}"/>
    <cellStyle name="Input 14 3 2" xfId="1509" xr:uid="{00000000-0005-0000-0000-0000E5050000}"/>
    <cellStyle name="Input 14 4" xfId="1510" xr:uid="{00000000-0005-0000-0000-0000E6050000}"/>
    <cellStyle name="Input 14 4 2" xfId="1511" xr:uid="{00000000-0005-0000-0000-0000E7050000}"/>
    <cellStyle name="Input 14 5" xfId="1512" xr:uid="{00000000-0005-0000-0000-0000E8050000}"/>
    <cellStyle name="Input 14 5 2" xfId="1513" xr:uid="{00000000-0005-0000-0000-0000E9050000}"/>
    <cellStyle name="Input 15" xfId="1514" xr:uid="{00000000-0005-0000-0000-0000EA050000}"/>
    <cellStyle name="Input 16" xfId="1515" xr:uid="{00000000-0005-0000-0000-0000EB050000}"/>
    <cellStyle name="Input 16 2" xfId="1516" xr:uid="{00000000-0005-0000-0000-0000EC050000}"/>
    <cellStyle name="Input 16 2 2" xfId="1517" xr:uid="{00000000-0005-0000-0000-0000ED050000}"/>
    <cellStyle name="Input 16 3" xfId="1518" xr:uid="{00000000-0005-0000-0000-0000EE050000}"/>
    <cellStyle name="Input 16 3 2" xfId="1519" xr:uid="{00000000-0005-0000-0000-0000EF050000}"/>
    <cellStyle name="Input 16 4" xfId="1520" xr:uid="{00000000-0005-0000-0000-0000F0050000}"/>
    <cellStyle name="Input 16 4 2" xfId="1521" xr:uid="{00000000-0005-0000-0000-0000F1050000}"/>
    <cellStyle name="Input 16 5" xfId="1522" xr:uid="{00000000-0005-0000-0000-0000F2050000}"/>
    <cellStyle name="Input 16 5 2" xfId="1523" xr:uid="{00000000-0005-0000-0000-0000F3050000}"/>
    <cellStyle name="Input 2" xfId="1524" xr:uid="{00000000-0005-0000-0000-0000F4050000}"/>
    <cellStyle name="Input 2 2" xfId="1525" xr:uid="{00000000-0005-0000-0000-0000F5050000}"/>
    <cellStyle name="Input 2 2 2" xfId="1526" xr:uid="{00000000-0005-0000-0000-0000F6050000}"/>
    <cellStyle name="Input 2 2 2 2" xfId="1527" xr:uid="{00000000-0005-0000-0000-0000F7050000}"/>
    <cellStyle name="Input 2 2 3" xfId="1528" xr:uid="{00000000-0005-0000-0000-0000F8050000}"/>
    <cellStyle name="Input 2 2 3 2" xfId="1529" xr:uid="{00000000-0005-0000-0000-0000F9050000}"/>
    <cellStyle name="Input 2 2 4" xfId="1530" xr:uid="{00000000-0005-0000-0000-0000FA050000}"/>
    <cellStyle name="Input 2 2 4 2" xfId="1531" xr:uid="{00000000-0005-0000-0000-0000FB050000}"/>
    <cellStyle name="Input 2 2 5" xfId="1532" xr:uid="{00000000-0005-0000-0000-0000FC050000}"/>
    <cellStyle name="Input 2 2 5 2" xfId="1533" xr:uid="{00000000-0005-0000-0000-0000FD050000}"/>
    <cellStyle name="Input 2 3" xfId="1534" xr:uid="{00000000-0005-0000-0000-0000FE050000}"/>
    <cellStyle name="Input 2 3 2" xfId="1535" xr:uid="{00000000-0005-0000-0000-0000FF050000}"/>
    <cellStyle name="Input 2 4" xfId="1536" xr:uid="{00000000-0005-0000-0000-000000060000}"/>
    <cellStyle name="Input 2 4 2" xfId="1537" xr:uid="{00000000-0005-0000-0000-000001060000}"/>
    <cellStyle name="Input 2 5" xfId="1538" xr:uid="{00000000-0005-0000-0000-000002060000}"/>
    <cellStyle name="Input 2 5 2" xfId="1539" xr:uid="{00000000-0005-0000-0000-000003060000}"/>
    <cellStyle name="Input 2 6" xfId="1540" xr:uid="{00000000-0005-0000-0000-000004060000}"/>
    <cellStyle name="Input 2 6 2" xfId="1541" xr:uid="{00000000-0005-0000-0000-000005060000}"/>
    <cellStyle name="Input 3" xfId="1542" xr:uid="{00000000-0005-0000-0000-000006060000}"/>
    <cellStyle name="Input 3 2" xfId="1543" xr:uid="{00000000-0005-0000-0000-000007060000}"/>
    <cellStyle name="Input 3 2 2" xfId="1544" xr:uid="{00000000-0005-0000-0000-000008060000}"/>
    <cellStyle name="Input 3 2 2 2" xfId="1545" xr:uid="{00000000-0005-0000-0000-000009060000}"/>
    <cellStyle name="Input 3 2 3" xfId="1546" xr:uid="{00000000-0005-0000-0000-00000A060000}"/>
    <cellStyle name="Input 3 2 3 2" xfId="1547" xr:uid="{00000000-0005-0000-0000-00000B060000}"/>
    <cellStyle name="Input 3 2 4" xfId="1548" xr:uid="{00000000-0005-0000-0000-00000C060000}"/>
    <cellStyle name="Input 3 2 4 2" xfId="1549" xr:uid="{00000000-0005-0000-0000-00000D060000}"/>
    <cellStyle name="Input 3 2 5" xfId="1550" xr:uid="{00000000-0005-0000-0000-00000E060000}"/>
    <cellStyle name="Input 3 2 5 2" xfId="1551" xr:uid="{00000000-0005-0000-0000-00000F060000}"/>
    <cellStyle name="Input 3 3" xfId="1552" xr:uid="{00000000-0005-0000-0000-000010060000}"/>
    <cellStyle name="Input 3 3 2" xfId="1553" xr:uid="{00000000-0005-0000-0000-000011060000}"/>
    <cellStyle name="Input 3 4" xfId="1554" xr:uid="{00000000-0005-0000-0000-000012060000}"/>
    <cellStyle name="Input 3 4 2" xfId="1555" xr:uid="{00000000-0005-0000-0000-000013060000}"/>
    <cellStyle name="Input 3 5" xfId="1556" xr:uid="{00000000-0005-0000-0000-000014060000}"/>
    <cellStyle name="Input 3 5 2" xfId="1557" xr:uid="{00000000-0005-0000-0000-000015060000}"/>
    <cellStyle name="Input 3 6" xfId="1558" xr:uid="{00000000-0005-0000-0000-000016060000}"/>
    <cellStyle name="Input 3 6 2" xfId="1559" xr:uid="{00000000-0005-0000-0000-000017060000}"/>
    <cellStyle name="Input 4" xfId="1560" xr:uid="{00000000-0005-0000-0000-000018060000}"/>
    <cellStyle name="Input 4 2" xfId="1561" xr:uid="{00000000-0005-0000-0000-000019060000}"/>
    <cellStyle name="Input 4 2 2" xfId="1562" xr:uid="{00000000-0005-0000-0000-00001A060000}"/>
    <cellStyle name="Input 4 2 2 2" xfId="1563" xr:uid="{00000000-0005-0000-0000-00001B060000}"/>
    <cellStyle name="Input 4 2 3" xfId="1564" xr:uid="{00000000-0005-0000-0000-00001C060000}"/>
    <cellStyle name="Input 4 2 3 2" xfId="1565" xr:uid="{00000000-0005-0000-0000-00001D060000}"/>
    <cellStyle name="Input 4 2 4" xfId="1566" xr:uid="{00000000-0005-0000-0000-00001E060000}"/>
    <cellStyle name="Input 4 2 4 2" xfId="1567" xr:uid="{00000000-0005-0000-0000-00001F060000}"/>
    <cellStyle name="Input 4 2 5" xfId="1568" xr:uid="{00000000-0005-0000-0000-000020060000}"/>
    <cellStyle name="Input 4 2 5 2" xfId="1569" xr:uid="{00000000-0005-0000-0000-000021060000}"/>
    <cellStyle name="Input 4 3" xfId="1570" xr:uid="{00000000-0005-0000-0000-000022060000}"/>
    <cellStyle name="Input 4 3 2" xfId="1571" xr:uid="{00000000-0005-0000-0000-000023060000}"/>
    <cellStyle name="Input 4 4" xfId="1572" xr:uid="{00000000-0005-0000-0000-000024060000}"/>
    <cellStyle name="Input 4 4 2" xfId="1573" xr:uid="{00000000-0005-0000-0000-000025060000}"/>
    <cellStyle name="Input 4 5" xfId="1574" xr:uid="{00000000-0005-0000-0000-000026060000}"/>
    <cellStyle name="Input 4 5 2" xfId="1575" xr:uid="{00000000-0005-0000-0000-000027060000}"/>
    <cellStyle name="Input 4 6" xfId="1576" xr:uid="{00000000-0005-0000-0000-000028060000}"/>
    <cellStyle name="Input 4 6 2" xfId="1577" xr:uid="{00000000-0005-0000-0000-000029060000}"/>
    <cellStyle name="Input 5" xfId="1578" xr:uid="{00000000-0005-0000-0000-00002A060000}"/>
    <cellStyle name="Input 5 2" xfId="1579" xr:uid="{00000000-0005-0000-0000-00002B060000}"/>
    <cellStyle name="Input 5 2 2" xfId="1580" xr:uid="{00000000-0005-0000-0000-00002C060000}"/>
    <cellStyle name="Input 5 3" xfId="1581" xr:uid="{00000000-0005-0000-0000-00002D060000}"/>
    <cellStyle name="Input 5 3 2" xfId="1582" xr:uid="{00000000-0005-0000-0000-00002E060000}"/>
    <cellStyle name="Input 5 4" xfId="1583" xr:uid="{00000000-0005-0000-0000-00002F060000}"/>
    <cellStyle name="Input 5 4 2" xfId="1584" xr:uid="{00000000-0005-0000-0000-000030060000}"/>
    <cellStyle name="Input 5 5" xfId="1585" xr:uid="{00000000-0005-0000-0000-000031060000}"/>
    <cellStyle name="Input 5 5 2" xfId="1586" xr:uid="{00000000-0005-0000-0000-000032060000}"/>
    <cellStyle name="Input 6" xfId="1587" xr:uid="{00000000-0005-0000-0000-000033060000}"/>
    <cellStyle name="Input 6 2" xfId="1588" xr:uid="{00000000-0005-0000-0000-000034060000}"/>
    <cellStyle name="Input 6 2 2" xfId="1589" xr:uid="{00000000-0005-0000-0000-000035060000}"/>
    <cellStyle name="Input 6 3" xfId="1590" xr:uid="{00000000-0005-0000-0000-000036060000}"/>
    <cellStyle name="Input 6 3 2" xfId="1591" xr:uid="{00000000-0005-0000-0000-000037060000}"/>
    <cellStyle name="Input 6 4" xfId="1592" xr:uid="{00000000-0005-0000-0000-000038060000}"/>
    <cellStyle name="Input 6 4 2" xfId="1593" xr:uid="{00000000-0005-0000-0000-000039060000}"/>
    <cellStyle name="Input 6 5" xfId="1594" xr:uid="{00000000-0005-0000-0000-00003A060000}"/>
    <cellStyle name="Input 6 5 2" xfId="1595" xr:uid="{00000000-0005-0000-0000-00003B060000}"/>
    <cellStyle name="Input 7" xfId="1596" xr:uid="{00000000-0005-0000-0000-00003C060000}"/>
    <cellStyle name="Input 7 2" xfId="1597" xr:uid="{00000000-0005-0000-0000-00003D060000}"/>
    <cellStyle name="Input 7 2 2" xfId="1598" xr:uid="{00000000-0005-0000-0000-00003E060000}"/>
    <cellStyle name="Input 7 3" xfId="1599" xr:uid="{00000000-0005-0000-0000-00003F060000}"/>
    <cellStyle name="Input 7 3 2" xfId="1600" xr:uid="{00000000-0005-0000-0000-000040060000}"/>
    <cellStyle name="Input 7 4" xfId="1601" xr:uid="{00000000-0005-0000-0000-000041060000}"/>
    <cellStyle name="Input 7 4 2" xfId="1602" xr:uid="{00000000-0005-0000-0000-000042060000}"/>
    <cellStyle name="Input 7 5" xfId="1603" xr:uid="{00000000-0005-0000-0000-000043060000}"/>
    <cellStyle name="Input 7 5 2" xfId="1604" xr:uid="{00000000-0005-0000-0000-000044060000}"/>
    <cellStyle name="Input 8" xfId="1605" xr:uid="{00000000-0005-0000-0000-000045060000}"/>
    <cellStyle name="Input 8 2" xfId="1606" xr:uid="{00000000-0005-0000-0000-000046060000}"/>
    <cellStyle name="Input 8 2 2" xfId="1607" xr:uid="{00000000-0005-0000-0000-000047060000}"/>
    <cellStyle name="Input 8 3" xfId="1608" xr:uid="{00000000-0005-0000-0000-000048060000}"/>
    <cellStyle name="Input 8 3 2" xfId="1609" xr:uid="{00000000-0005-0000-0000-000049060000}"/>
    <cellStyle name="Input 8 4" xfId="1610" xr:uid="{00000000-0005-0000-0000-00004A060000}"/>
    <cellStyle name="Input 8 4 2" xfId="1611" xr:uid="{00000000-0005-0000-0000-00004B060000}"/>
    <cellStyle name="Input 8 5" xfId="1612" xr:uid="{00000000-0005-0000-0000-00004C060000}"/>
    <cellStyle name="Input 8 5 2" xfId="1613" xr:uid="{00000000-0005-0000-0000-00004D060000}"/>
    <cellStyle name="Input 9" xfId="1614" xr:uid="{00000000-0005-0000-0000-00004E060000}"/>
    <cellStyle name="Input 9 2" xfId="1615" xr:uid="{00000000-0005-0000-0000-00004F060000}"/>
    <cellStyle name="Input 9 2 2" xfId="1616" xr:uid="{00000000-0005-0000-0000-000050060000}"/>
    <cellStyle name="Input 9 3" xfId="1617" xr:uid="{00000000-0005-0000-0000-000051060000}"/>
    <cellStyle name="Input 9 3 2" xfId="1618" xr:uid="{00000000-0005-0000-0000-000052060000}"/>
    <cellStyle name="Input 9 4" xfId="1619" xr:uid="{00000000-0005-0000-0000-000053060000}"/>
    <cellStyle name="Input 9 4 2" xfId="1620" xr:uid="{00000000-0005-0000-0000-000054060000}"/>
    <cellStyle name="Input 9 5" xfId="1621" xr:uid="{00000000-0005-0000-0000-000055060000}"/>
    <cellStyle name="Input 9 5 2" xfId="1622" xr:uid="{00000000-0005-0000-0000-000056060000}"/>
    <cellStyle name="Link Currency (0)" xfId="1623" xr:uid="{00000000-0005-0000-0000-000057060000}"/>
    <cellStyle name="Link Currency (2)" xfId="1624" xr:uid="{00000000-0005-0000-0000-000058060000}"/>
    <cellStyle name="Link Units (0)" xfId="1625" xr:uid="{00000000-0005-0000-0000-000059060000}"/>
    <cellStyle name="Link Units (1)" xfId="1626" xr:uid="{00000000-0005-0000-0000-00005A060000}"/>
    <cellStyle name="Link Units (2)" xfId="1627" xr:uid="{00000000-0005-0000-0000-00005B060000}"/>
    <cellStyle name="Linked Cell 10" xfId="1628" xr:uid="{00000000-0005-0000-0000-00005C060000}"/>
    <cellStyle name="Linked Cell 11" xfId="1629" xr:uid="{00000000-0005-0000-0000-00005D060000}"/>
    <cellStyle name="Linked Cell 12" xfId="1630" xr:uid="{00000000-0005-0000-0000-00005E060000}"/>
    <cellStyle name="Linked Cell 13" xfId="1631" xr:uid="{00000000-0005-0000-0000-00005F060000}"/>
    <cellStyle name="Linked Cell 14" xfId="1632" xr:uid="{00000000-0005-0000-0000-000060060000}"/>
    <cellStyle name="Linked Cell 15" xfId="1633" xr:uid="{00000000-0005-0000-0000-000061060000}"/>
    <cellStyle name="Linked Cell 16" xfId="1634" xr:uid="{00000000-0005-0000-0000-000062060000}"/>
    <cellStyle name="Linked Cell 2" xfId="1635" xr:uid="{00000000-0005-0000-0000-000063060000}"/>
    <cellStyle name="Linked Cell 2 2" xfId="1636" xr:uid="{00000000-0005-0000-0000-000064060000}"/>
    <cellStyle name="Linked Cell 3" xfId="1637" xr:uid="{00000000-0005-0000-0000-000065060000}"/>
    <cellStyle name="Linked Cell 3 2" xfId="1638" xr:uid="{00000000-0005-0000-0000-000066060000}"/>
    <cellStyle name="Linked Cell 4" xfId="1639" xr:uid="{00000000-0005-0000-0000-000067060000}"/>
    <cellStyle name="Linked Cell 4 2" xfId="1640" xr:uid="{00000000-0005-0000-0000-000068060000}"/>
    <cellStyle name="Linked Cell 5" xfId="1641" xr:uid="{00000000-0005-0000-0000-000069060000}"/>
    <cellStyle name="Linked Cell 6" xfId="1642" xr:uid="{00000000-0005-0000-0000-00006A060000}"/>
    <cellStyle name="Linked Cell 7" xfId="1643" xr:uid="{00000000-0005-0000-0000-00006B060000}"/>
    <cellStyle name="Linked Cell 8" xfId="1644" xr:uid="{00000000-0005-0000-0000-00006C060000}"/>
    <cellStyle name="Linked Cell 9" xfId="1645" xr:uid="{00000000-0005-0000-0000-00006D060000}"/>
    <cellStyle name="Millares_France Revised Template 2004" xfId="1646" xr:uid="{00000000-0005-0000-0000-00006E060000}"/>
    <cellStyle name="Milliers [0]_!!!GO" xfId="1647" xr:uid="{00000000-0005-0000-0000-00006F060000}"/>
    <cellStyle name="Milliers_!!!GO" xfId="1648" xr:uid="{00000000-0005-0000-0000-000070060000}"/>
    <cellStyle name="Monétaire [0]_!!!GO" xfId="1649" xr:uid="{00000000-0005-0000-0000-000071060000}"/>
    <cellStyle name="Monétaire_!!!GO" xfId="1650" xr:uid="{00000000-0005-0000-0000-000072060000}"/>
    <cellStyle name="Multiple" xfId="1651" xr:uid="{00000000-0005-0000-0000-000073060000}"/>
    <cellStyle name="Neutral 10" xfId="1652" xr:uid="{00000000-0005-0000-0000-000074060000}"/>
    <cellStyle name="Neutral 11" xfId="1653" xr:uid="{00000000-0005-0000-0000-000075060000}"/>
    <cellStyle name="Neutral 12" xfId="1654" xr:uid="{00000000-0005-0000-0000-000076060000}"/>
    <cellStyle name="Neutral 13" xfId="1655" xr:uid="{00000000-0005-0000-0000-000077060000}"/>
    <cellStyle name="Neutral 14" xfId="1656" xr:uid="{00000000-0005-0000-0000-000078060000}"/>
    <cellStyle name="Neutral 15" xfId="1657" xr:uid="{00000000-0005-0000-0000-000079060000}"/>
    <cellStyle name="Neutral 16" xfId="1658" xr:uid="{00000000-0005-0000-0000-00007A060000}"/>
    <cellStyle name="Neutral 2" xfId="1659" xr:uid="{00000000-0005-0000-0000-00007B060000}"/>
    <cellStyle name="Neutral 2 2" xfId="1660" xr:uid="{00000000-0005-0000-0000-00007C060000}"/>
    <cellStyle name="Neutral 3" xfId="1661" xr:uid="{00000000-0005-0000-0000-00007D060000}"/>
    <cellStyle name="Neutral 3 2" xfId="1662" xr:uid="{00000000-0005-0000-0000-00007E060000}"/>
    <cellStyle name="Neutral 4" xfId="1663" xr:uid="{00000000-0005-0000-0000-00007F060000}"/>
    <cellStyle name="Neutral 4 2" xfId="1664" xr:uid="{00000000-0005-0000-0000-000080060000}"/>
    <cellStyle name="Neutral 5" xfId="1665" xr:uid="{00000000-0005-0000-0000-000081060000}"/>
    <cellStyle name="Neutral 6" xfId="1666" xr:uid="{00000000-0005-0000-0000-000082060000}"/>
    <cellStyle name="Neutral 7" xfId="1667" xr:uid="{00000000-0005-0000-0000-000083060000}"/>
    <cellStyle name="Neutral 8" xfId="1668" xr:uid="{00000000-0005-0000-0000-000084060000}"/>
    <cellStyle name="Neutral 9" xfId="1669" xr:uid="{00000000-0005-0000-0000-000085060000}"/>
    <cellStyle name="no dec" xfId="1670" xr:uid="{00000000-0005-0000-0000-000086060000}"/>
    <cellStyle name="No-definido" xfId="1671" xr:uid="{00000000-0005-0000-0000-000087060000}"/>
    <cellStyle name="Non défini" xfId="1672" xr:uid="{00000000-0005-0000-0000-000088060000}"/>
    <cellStyle name="Normal" xfId="0" builtinId="0"/>
    <cellStyle name="Normal - Modelo1" xfId="1673" xr:uid="{00000000-0005-0000-0000-00008A060000}"/>
    <cellStyle name="Normal - Style1" xfId="1674" xr:uid="{00000000-0005-0000-0000-00008B060000}"/>
    <cellStyle name="Normal 10" xfId="1675" xr:uid="{00000000-0005-0000-0000-00008C060000}"/>
    <cellStyle name="Normal 10 2" xfId="1676" xr:uid="{00000000-0005-0000-0000-00008D060000}"/>
    <cellStyle name="Normal 10 2 2" xfId="1677" xr:uid="{00000000-0005-0000-0000-00008E060000}"/>
    <cellStyle name="Normal 10 2 2 2" xfId="1678" xr:uid="{00000000-0005-0000-0000-00008F060000}"/>
    <cellStyle name="Normal 10 2 3" xfId="1679" xr:uid="{00000000-0005-0000-0000-000090060000}"/>
    <cellStyle name="Normal 10 3" xfId="1680" xr:uid="{00000000-0005-0000-0000-000091060000}"/>
    <cellStyle name="Normal 10 3 2" xfId="1681" xr:uid="{00000000-0005-0000-0000-000092060000}"/>
    <cellStyle name="Normal 10 4" xfId="1682" xr:uid="{00000000-0005-0000-0000-000093060000}"/>
    <cellStyle name="Normal 10 5" xfId="1683" xr:uid="{00000000-0005-0000-0000-000094060000}"/>
    <cellStyle name="Normal 10 5 2" xfId="1684" xr:uid="{00000000-0005-0000-0000-000095060000}"/>
    <cellStyle name="Normal 11" xfId="1685" xr:uid="{00000000-0005-0000-0000-000096060000}"/>
    <cellStyle name="Normal 11 2" xfId="1686" xr:uid="{00000000-0005-0000-0000-000097060000}"/>
    <cellStyle name="Normal 11 2 2" xfId="1687" xr:uid="{00000000-0005-0000-0000-000098060000}"/>
    <cellStyle name="Normal 11 2 2 2" xfId="1688" xr:uid="{00000000-0005-0000-0000-000099060000}"/>
    <cellStyle name="Normal 11 3" xfId="1689" xr:uid="{00000000-0005-0000-0000-00009A060000}"/>
    <cellStyle name="Normal 11 3 2" xfId="1690" xr:uid="{00000000-0005-0000-0000-00009B060000}"/>
    <cellStyle name="Normal 12" xfId="1691" xr:uid="{00000000-0005-0000-0000-00009C060000}"/>
    <cellStyle name="Normal 12 2" xfId="1692" xr:uid="{00000000-0005-0000-0000-00009D060000}"/>
    <cellStyle name="Normal 12 2 2" xfId="1693" xr:uid="{00000000-0005-0000-0000-00009E060000}"/>
    <cellStyle name="Normal 12 2 2 2" xfId="1694" xr:uid="{00000000-0005-0000-0000-00009F060000}"/>
    <cellStyle name="Normal 12 3" xfId="1695" xr:uid="{00000000-0005-0000-0000-0000A0060000}"/>
    <cellStyle name="Normal 12 4" xfId="1696" xr:uid="{00000000-0005-0000-0000-0000A1060000}"/>
    <cellStyle name="Normal 12 5" xfId="1697" xr:uid="{00000000-0005-0000-0000-0000A2060000}"/>
    <cellStyle name="Normal 13" xfId="1698" xr:uid="{00000000-0005-0000-0000-0000A3060000}"/>
    <cellStyle name="Normal 13 2" xfId="1699" xr:uid="{00000000-0005-0000-0000-0000A4060000}"/>
    <cellStyle name="Normal 13 2 2" xfId="1700" xr:uid="{00000000-0005-0000-0000-0000A5060000}"/>
    <cellStyle name="Normal 13 3" xfId="1701" xr:uid="{00000000-0005-0000-0000-0000A6060000}"/>
    <cellStyle name="Normal 13 3 2" xfId="1702" xr:uid="{00000000-0005-0000-0000-0000A7060000}"/>
    <cellStyle name="Normal 13 4" xfId="1703" xr:uid="{00000000-0005-0000-0000-0000A8060000}"/>
    <cellStyle name="Normal 13 4 2" xfId="1704" xr:uid="{00000000-0005-0000-0000-0000A9060000}"/>
    <cellStyle name="Normal 13 5" xfId="1705" xr:uid="{00000000-0005-0000-0000-0000AA060000}"/>
    <cellStyle name="Normal 14" xfId="1706" xr:uid="{00000000-0005-0000-0000-0000AB060000}"/>
    <cellStyle name="Normal 14 2" xfId="1707" xr:uid="{00000000-0005-0000-0000-0000AC060000}"/>
    <cellStyle name="Normal 14 2 2" xfId="1708" xr:uid="{00000000-0005-0000-0000-0000AD060000}"/>
    <cellStyle name="Normal 14 3" xfId="1709" xr:uid="{00000000-0005-0000-0000-0000AE060000}"/>
    <cellStyle name="Normal 14 3 2" xfId="1710" xr:uid="{00000000-0005-0000-0000-0000AF060000}"/>
    <cellStyle name="Normal 14 4" xfId="1711" xr:uid="{00000000-0005-0000-0000-0000B0060000}"/>
    <cellStyle name="Normal 14 4 2" xfId="1712" xr:uid="{00000000-0005-0000-0000-0000B1060000}"/>
    <cellStyle name="Normal 14 5" xfId="1713" xr:uid="{00000000-0005-0000-0000-0000B2060000}"/>
    <cellStyle name="Normal 15" xfId="1714" xr:uid="{00000000-0005-0000-0000-0000B3060000}"/>
    <cellStyle name="Normal 15 2" xfId="1715" xr:uid="{00000000-0005-0000-0000-0000B4060000}"/>
    <cellStyle name="Normal 15 2 2" xfId="1716" xr:uid="{00000000-0005-0000-0000-0000B5060000}"/>
    <cellStyle name="Normal 15 3" xfId="1717" xr:uid="{00000000-0005-0000-0000-0000B6060000}"/>
    <cellStyle name="Normal 16" xfId="1718" xr:uid="{00000000-0005-0000-0000-0000B7060000}"/>
    <cellStyle name="Normal 16 2" xfId="1719" xr:uid="{00000000-0005-0000-0000-0000B8060000}"/>
    <cellStyle name="Normal 16 3" xfId="1720" xr:uid="{00000000-0005-0000-0000-0000B9060000}"/>
    <cellStyle name="Normal 17" xfId="1721" xr:uid="{00000000-0005-0000-0000-0000BA060000}"/>
    <cellStyle name="Normal 17 2" xfId="1722" xr:uid="{00000000-0005-0000-0000-0000BB060000}"/>
    <cellStyle name="Normal 18" xfId="1723" xr:uid="{00000000-0005-0000-0000-0000BC060000}"/>
    <cellStyle name="Normal 18 2" xfId="1724" xr:uid="{00000000-0005-0000-0000-0000BD060000}"/>
    <cellStyle name="Normal 18 2 2" xfId="1725" xr:uid="{00000000-0005-0000-0000-0000BE060000}"/>
    <cellStyle name="Normal 18 3" xfId="1726" xr:uid="{00000000-0005-0000-0000-0000BF060000}"/>
    <cellStyle name="Normal 19" xfId="1727" xr:uid="{00000000-0005-0000-0000-0000C0060000}"/>
    <cellStyle name="Normal 19 2" xfId="1728" xr:uid="{00000000-0005-0000-0000-0000C1060000}"/>
    <cellStyle name="Normal 19 2 2" xfId="1729" xr:uid="{00000000-0005-0000-0000-0000C2060000}"/>
    <cellStyle name="Normal 19 3" xfId="1730" xr:uid="{00000000-0005-0000-0000-0000C3060000}"/>
    <cellStyle name="Normal 2" xfId="1731" xr:uid="{00000000-0005-0000-0000-0000C4060000}"/>
    <cellStyle name="Normal 2 10" xfId="1732" xr:uid="{00000000-0005-0000-0000-0000C5060000}"/>
    <cellStyle name="Normal 2 10 2" xfId="1733" xr:uid="{00000000-0005-0000-0000-0000C6060000}"/>
    <cellStyle name="Normal 2 11" xfId="1734" xr:uid="{00000000-0005-0000-0000-0000C7060000}"/>
    <cellStyle name="Normal 2 12" xfId="1735" xr:uid="{00000000-0005-0000-0000-0000C8060000}"/>
    <cellStyle name="Normal 2 13" xfId="1736" xr:uid="{00000000-0005-0000-0000-0000C9060000}"/>
    <cellStyle name="Normal 2 14" xfId="1737" xr:uid="{00000000-0005-0000-0000-0000CA060000}"/>
    <cellStyle name="Normal 2 15" xfId="1738" xr:uid="{00000000-0005-0000-0000-0000CB060000}"/>
    <cellStyle name="Normal 2 16" xfId="1739" xr:uid="{00000000-0005-0000-0000-0000CC060000}"/>
    <cellStyle name="Normal 2 17" xfId="1740" xr:uid="{00000000-0005-0000-0000-0000CD060000}"/>
    <cellStyle name="Normal 2 18" xfId="1741" xr:uid="{00000000-0005-0000-0000-0000CE060000}"/>
    <cellStyle name="Normal 2 19" xfId="1742" xr:uid="{00000000-0005-0000-0000-0000CF060000}"/>
    <cellStyle name="Normal 2 19 2" xfId="1743" xr:uid="{00000000-0005-0000-0000-0000D0060000}"/>
    <cellStyle name="Normal 2 2" xfId="1744" xr:uid="{00000000-0005-0000-0000-0000D1060000}"/>
    <cellStyle name="Normal 2 2 10" xfId="1745" xr:uid="{00000000-0005-0000-0000-0000D2060000}"/>
    <cellStyle name="Normal 2 2 11" xfId="1746" xr:uid="{00000000-0005-0000-0000-0000D3060000}"/>
    <cellStyle name="Normal 2 2 2" xfId="1747" xr:uid="{00000000-0005-0000-0000-0000D4060000}"/>
    <cellStyle name="Normal 2 2 2 2" xfId="1748" xr:uid="{00000000-0005-0000-0000-0000D5060000}"/>
    <cellStyle name="Normal 2 2 2 2 2" xfId="1749" xr:uid="{00000000-0005-0000-0000-0000D6060000}"/>
    <cellStyle name="Normal 2 2 2 3" xfId="1750" xr:uid="{00000000-0005-0000-0000-0000D7060000}"/>
    <cellStyle name="Normal 2 2 3" xfId="1751" xr:uid="{00000000-0005-0000-0000-0000D8060000}"/>
    <cellStyle name="Normal 2 2 3 2" xfId="1752" xr:uid="{00000000-0005-0000-0000-0000D9060000}"/>
    <cellStyle name="Normal 2 2 3 2 2" xfId="1753" xr:uid="{00000000-0005-0000-0000-0000DA060000}"/>
    <cellStyle name="Normal 2 2 3 2 3" xfId="1754" xr:uid="{00000000-0005-0000-0000-0000DB060000}"/>
    <cellStyle name="Normal 2 2 3 3" xfId="1755" xr:uid="{00000000-0005-0000-0000-0000DC060000}"/>
    <cellStyle name="Normal 2 2 3 4" xfId="1756" xr:uid="{00000000-0005-0000-0000-0000DD060000}"/>
    <cellStyle name="Normal 2 2 3 5" xfId="1757" xr:uid="{00000000-0005-0000-0000-0000DE060000}"/>
    <cellStyle name="Normal 2 2 4" xfId="1758" xr:uid="{00000000-0005-0000-0000-0000DF060000}"/>
    <cellStyle name="Normal 2 2 4 2" xfId="1759" xr:uid="{00000000-0005-0000-0000-0000E0060000}"/>
    <cellStyle name="Normal 2 2 4 3" xfId="1760" xr:uid="{00000000-0005-0000-0000-0000E1060000}"/>
    <cellStyle name="Normal 2 2 4 4" xfId="1761" xr:uid="{00000000-0005-0000-0000-0000E2060000}"/>
    <cellStyle name="Normal 2 2 5" xfId="1762" xr:uid="{00000000-0005-0000-0000-0000E3060000}"/>
    <cellStyle name="Normal 2 2 6" xfId="1763" xr:uid="{00000000-0005-0000-0000-0000E4060000}"/>
    <cellStyle name="Normal 2 2 7" xfId="1764" xr:uid="{00000000-0005-0000-0000-0000E5060000}"/>
    <cellStyle name="Normal 2 2 8" xfId="1765" xr:uid="{00000000-0005-0000-0000-0000E6060000}"/>
    <cellStyle name="Normal 2 2 9" xfId="1766" xr:uid="{00000000-0005-0000-0000-0000E7060000}"/>
    <cellStyle name="Normal 2 20" xfId="2754" xr:uid="{00000000-0005-0000-0000-0000E8060000}"/>
    <cellStyle name="Normal 2 3" xfId="1767" xr:uid="{00000000-0005-0000-0000-0000E9060000}"/>
    <cellStyle name="Normal 2 3 2" xfId="1768" xr:uid="{00000000-0005-0000-0000-0000EA060000}"/>
    <cellStyle name="Normal 2 3 2 2" xfId="1769" xr:uid="{00000000-0005-0000-0000-0000EB060000}"/>
    <cellStyle name="Normal 2 3 2 2 2" xfId="1770" xr:uid="{00000000-0005-0000-0000-0000EC060000}"/>
    <cellStyle name="Normal 2 3 2 3" xfId="1771" xr:uid="{00000000-0005-0000-0000-0000ED060000}"/>
    <cellStyle name="Normal 2 3 3" xfId="1772" xr:uid="{00000000-0005-0000-0000-0000EE060000}"/>
    <cellStyle name="Normal 2 3 3 2" xfId="1773" xr:uid="{00000000-0005-0000-0000-0000EF060000}"/>
    <cellStyle name="Normal 2 3 4" xfId="1774" xr:uid="{00000000-0005-0000-0000-0000F0060000}"/>
    <cellStyle name="Normal 2 3 5" xfId="1775" xr:uid="{00000000-0005-0000-0000-0000F1060000}"/>
    <cellStyle name="Normal 2 3 6" xfId="1776" xr:uid="{00000000-0005-0000-0000-0000F2060000}"/>
    <cellStyle name="Normal 2 3 7" xfId="1777" xr:uid="{00000000-0005-0000-0000-0000F3060000}"/>
    <cellStyle name="Normal 2 3 8" xfId="1778" xr:uid="{00000000-0005-0000-0000-0000F4060000}"/>
    <cellStyle name="Normal 2 3 9" xfId="1779" xr:uid="{00000000-0005-0000-0000-0000F5060000}"/>
    <cellStyle name="Normal 2 4" xfId="1780" xr:uid="{00000000-0005-0000-0000-0000F6060000}"/>
    <cellStyle name="Normal 2 4 2" xfId="1781" xr:uid="{00000000-0005-0000-0000-0000F7060000}"/>
    <cellStyle name="Normal 2 4 3" xfId="1782" xr:uid="{00000000-0005-0000-0000-0000F8060000}"/>
    <cellStyle name="Normal 2 4 4" xfId="1783" xr:uid="{00000000-0005-0000-0000-0000F9060000}"/>
    <cellStyle name="Normal 2 4 5" xfId="1784" xr:uid="{00000000-0005-0000-0000-0000FA060000}"/>
    <cellStyle name="Normal 2 4 6" xfId="1785" xr:uid="{00000000-0005-0000-0000-0000FB060000}"/>
    <cellStyle name="Normal 2 5" xfId="1786" xr:uid="{00000000-0005-0000-0000-0000FC060000}"/>
    <cellStyle name="Normal 2 5 2" xfId="1787" xr:uid="{00000000-0005-0000-0000-0000FD060000}"/>
    <cellStyle name="Normal 2 5 3" xfId="1788" xr:uid="{00000000-0005-0000-0000-0000FE060000}"/>
    <cellStyle name="Normal 2 5 4" xfId="1789" xr:uid="{00000000-0005-0000-0000-0000FF060000}"/>
    <cellStyle name="Normal 2 5 5" xfId="1790" xr:uid="{00000000-0005-0000-0000-000000070000}"/>
    <cellStyle name="Normal 2 5 6" xfId="1791" xr:uid="{00000000-0005-0000-0000-000001070000}"/>
    <cellStyle name="Normal 2 5 7" xfId="1792" xr:uid="{00000000-0005-0000-0000-000002070000}"/>
    <cellStyle name="Normal 2 6" xfId="1793" xr:uid="{00000000-0005-0000-0000-000003070000}"/>
    <cellStyle name="Normal 2 6 2" xfId="1794" xr:uid="{00000000-0005-0000-0000-000004070000}"/>
    <cellStyle name="Normal 2 7" xfId="1795" xr:uid="{00000000-0005-0000-0000-000005070000}"/>
    <cellStyle name="Normal 2 7 2" xfId="1796" xr:uid="{00000000-0005-0000-0000-000006070000}"/>
    <cellStyle name="Normal 2 8" xfId="1797" xr:uid="{00000000-0005-0000-0000-000007070000}"/>
    <cellStyle name="Normal 2 8 2" xfId="1798" xr:uid="{00000000-0005-0000-0000-000008070000}"/>
    <cellStyle name="Normal 2 9" xfId="1799" xr:uid="{00000000-0005-0000-0000-000009070000}"/>
    <cellStyle name="Normal 2 9 2" xfId="1800" xr:uid="{00000000-0005-0000-0000-00000A070000}"/>
    <cellStyle name="Normal 20" xfId="1801" xr:uid="{00000000-0005-0000-0000-00000B070000}"/>
    <cellStyle name="Normal 20 2" xfId="1802" xr:uid="{00000000-0005-0000-0000-00000C070000}"/>
    <cellStyle name="Normal 20 2 2" xfId="1803" xr:uid="{00000000-0005-0000-0000-00000D070000}"/>
    <cellStyle name="Normal 20 3" xfId="1804" xr:uid="{00000000-0005-0000-0000-00000E070000}"/>
    <cellStyle name="Normal 21" xfId="1805" xr:uid="{00000000-0005-0000-0000-00000F070000}"/>
    <cellStyle name="Normal 21 2" xfId="1806" xr:uid="{00000000-0005-0000-0000-000010070000}"/>
    <cellStyle name="Normal 21 2 2" xfId="1807" xr:uid="{00000000-0005-0000-0000-000011070000}"/>
    <cellStyle name="Normal 21 3" xfId="1808" xr:uid="{00000000-0005-0000-0000-000012070000}"/>
    <cellStyle name="Normal 22" xfId="1809" xr:uid="{00000000-0005-0000-0000-000013070000}"/>
    <cellStyle name="Normal 22 2" xfId="1810" xr:uid="{00000000-0005-0000-0000-000014070000}"/>
    <cellStyle name="Normal 22 2 2" xfId="1811" xr:uid="{00000000-0005-0000-0000-000015070000}"/>
    <cellStyle name="Normal 22 3" xfId="1812" xr:uid="{00000000-0005-0000-0000-000016070000}"/>
    <cellStyle name="Normal 23" xfId="1813" xr:uid="{00000000-0005-0000-0000-000017070000}"/>
    <cellStyle name="Normal 23 2" xfId="1814" xr:uid="{00000000-0005-0000-0000-000018070000}"/>
    <cellStyle name="Normal 24" xfId="1815" xr:uid="{00000000-0005-0000-0000-000019070000}"/>
    <cellStyle name="Normal 24 2" xfId="1816" xr:uid="{00000000-0005-0000-0000-00001A070000}"/>
    <cellStyle name="Normal 25" xfId="1817" xr:uid="{00000000-0005-0000-0000-00001B070000}"/>
    <cellStyle name="Normal 25 2" xfId="1818" xr:uid="{00000000-0005-0000-0000-00001C070000}"/>
    <cellStyle name="Normal 26" xfId="1819" xr:uid="{00000000-0005-0000-0000-00001D070000}"/>
    <cellStyle name="Normal 26 2" xfId="1820" xr:uid="{00000000-0005-0000-0000-00001E070000}"/>
    <cellStyle name="Normal 27" xfId="1821" xr:uid="{00000000-0005-0000-0000-00001F070000}"/>
    <cellStyle name="Normal 27 2" xfId="1822" xr:uid="{00000000-0005-0000-0000-000020070000}"/>
    <cellStyle name="Normal 28" xfId="1823" xr:uid="{00000000-0005-0000-0000-000021070000}"/>
    <cellStyle name="Normal 28 2" xfId="1824" xr:uid="{00000000-0005-0000-0000-000022070000}"/>
    <cellStyle name="Normal 29" xfId="1825" xr:uid="{00000000-0005-0000-0000-000023070000}"/>
    <cellStyle name="Normal 29 2" xfId="1826" xr:uid="{00000000-0005-0000-0000-000024070000}"/>
    <cellStyle name="Normal 3" xfId="1827" xr:uid="{00000000-0005-0000-0000-000025070000}"/>
    <cellStyle name="Normal 3 10" xfId="1828" xr:uid="{00000000-0005-0000-0000-000026070000}"/>
    <cellStyle name="Normal 3 11" xfId="1829" xr:uid="{00000000-0005-0000-0000-000027070000}"/>
    <cellStyle name="Normal 3 12" xfId="1830" xr:uid="{00000000-0005-0000-0000-000028070000}"/>
    <cellStyle name="Normal 3 13" xfId="1831" xr:uid="{00000000-0005-0000-0000-000029070000}"/>
    <cellStyle name="Normal 3 13 2" xfId="1832" xr:uid="{00000000-0005-0000-0000-00002A070000}"/>
    <cellStyle name="Normal 3 2" xfId="1833" xr:uid="{00000000-0005-0000-0000-00002B070000}"/>
    <cellStyle name="Normal 3 2 2" xfId="1834" xr:uid="{00000000-0005-0000-0000-00002C070000}"/>
    <cellStyle name="Normal 3 2 2 2" xfId="1835" xr:uid="{00000000-0005-0000-0000-00002D070000}"/>
    <cellStyle name="Normal 3 2 3" xfId="1836" xr:uid="{00000000-0005-0000-0000-00002E070000}"/>
    <cellStyle name="Normal 3 2 4" xfId="1837" xr:uid="{00000000-0005-0000-0000-00002F070000}"/>
    <cellStyle name="Normal 3 2 5" xfId="1838" xr:uid="{00000000-0005-0000-0000-000030070000}"/>
    <cellStyle name="Normal 3 2 6" xfId="1839" xr:uid="{00000000-0005-0000-0000-000031070000}"/>
    <cellStyle name="Normal 3 3" xfId="1840" xr:uid="{00000000-0005-0000-0000-000032070000}"/>
    <cellStyle name="Normal 3 3 2" xfId="1841" xr:uid="{00000000-0005-0000-0000-000033070000}"/>
    <cellStyle name="Normal 3 3 3" xfId="1842" xr:uid="{00000000-0005-0000-0000-000034070000}"/>
    <cellStyle name="Normal 3 3 4" xfId="1843" xr:uid="{00000000-0005-0000-0000-000035070000}"/>
    <cellStyle name="Normal 3 4" xfId="1844" xr:uid="{00000000-0005-0000-0000-000036070000}"/>
    <cellStyle name="Normal 3 4 2" xfId="1845" xr:uid="{00000000-0005-0000-0000-000037070000}"/>
    <cellStyle name="Normal 3 4 3" xfId="1846" xr:uid="{00000000-0005-0000-0000-000038070000}"/>
    <cellStyle name="Normal 3 4 4" xfId="1847" xr:uid="{00000000-0005-0000-0000-000039070000}"/>
    <cellStyle name="Normal 3 5" xfId="1848" xr:uid="{00000000-0005-0000-0000-00003A070000}"/>
    <cellStyle name="Normal 3 5 2" xfId="1849" xr:uid="{00000000-0005-0000-0000-00003B070000}"/>
    <cellStyle name="Normal 3 5 3" xfId="1850" xr:uid="{00000000-0005-0000-0000-00003C070000}"/>
    <cellStyle name="Normal 3 5 3 2" xfId="1851" xr:uid="{00000000-0005-0000-0000-00003D070000}"/>
    <cellStyle name="Normal 3 5 4" xfId="1852" xr:uid="{00000000-0005-0000-0000-00003E070000}"/>
    <cellStyle name="Normal 3 5 5" xfId="1853" xr:uid="{00000000-0005-0000-0000-00003F070000}"/>
    <cellStyle name="Normal 3 6" xfId="1854" xr:uid="{00000000-0005-0000-0000-000040070000}"/>
    <cellStyle name="Normal 3 6 2" xfId="1855" xr:uid="{00000000-0005-0000-0000-000041070000}"/>
    <cellStyle name="Normal 3 6 3" xfId="1856" xr:uid="{00000000-0005-0000-0000-000042070000}"/>
    <cellStyle name="Normal 3 6 4" xfId="1857" xr:uid="{00000000-0005-0000-0000-000043070000}"/>
    <cellStyle name="Normal 3 7" xfId="1858" xr:uid="{00000000-0005-0000-0000-000044070000}"/>
    <cellStyle name="Normal 3 8" xfId="1859" xr:uid="{00000000-0005-0000-0000-000045070000}"/>
    <cellStyle name="Normal 3 9" xfId="1860" xr:uid="{00000000-0005-0000-0000-000046070000}"/>
    <cellStyle name="Normal 30" xfId="1861" xr:uid="{00000000-0005-0000-0000-000047070000}"/>
    <cellStyle name="Normal 30 2" xfId="1862" xr:uid="{00000000-0005-0000-0000-000048070000}"/>
    <cellStyle name="Normal 31" xfId="1863" xr:uid="{00000000-0005-0000-0000-000049070000}"/>
    <cellStyle name="Normal 31 2" xfId="1864" xr:uid="{00000000-0005-0000-0000-00004A070000}"/>
    <cellStyle name="Normal 32" xfId="1865" xr:uid="{00000000-0005-0000-0000-00004B070000}"/>
    <cellStyle name="Normal 32 2" xfId="1866" xr:uid="{00000000-0005-0000-0000-00004C070000}"/>
    <cellStyle name="Normal 33" xfId="1867" xr:uid="{00000000-0005-0000-0000-00004D070000}"/>
    <cellStyle name="Normal 33 2" xfId="1868" xr:uid="{00000000-0005-0000-0000-00004E070000}"/>
    <cellStyle name="Normal 34" xfId="1869" xr:uid="{00000000-0005-0000-0000-00004F070000}"/>
    <cellStyle name="Normal 34 2" xfId="1870" xr:uid="{00000000-0005-0000-0000-000050070000}"/>
    <cellStyle name="Normal 35" xfId="1871" xr:uid="{00000000-0005-0000-0000-000051070000}"/>
    <cellStyle name="Normal 35 2" xfId="1872" xr:uid="{00000000-0005-0000-0000-000052070000}"/>
    <cellStyle name="Normal 36" xfId="1873" xr:uid="{00000000-0005-0000-0000-000053070000}"/>
    <cellStyle name="Normal 36 2" xfId="1874" xr:uid="{00000000-0005-0000-0000-000054070000}"/>
    <cellStyle name="Normal 37" xfId="1875" xr:uid="{00000000-0005-0000-0000-000055070000}"/>
    <cellStyle name="Normal 37 2" xfId="1876" xr:uid="{00000000-0005-0000-0000-000056070000}"/>
    <cellStyle name="Normal 38" xfId="1877" xr:uid="{00000000-0005-0000-0000-000057070000}"/>
    <cellStyle name="Normal 38 2" xfId="1878" xr:uid="{00000000-0005-0000-0000-000058070000}"/>
    <cellStyle name="Normal 39" xfId="1879" xr:uid="{00000000-0005-0000-0000-000059070000}"/>
    <cellStyle name="Normal 39 2" xfId="1880" xr:uid="{00000000-0005-0000-0000-00005A070000}"/>
    <cellStyle name="Normal 4" xfId="1881" xr:uid="{00000000-0005-0000-0000-00005B070000}"/>
    <cellStyle name="Normal 4 2" xfId="1882" xr:uid="{00000000-0005-0000-0000-00005C070000}"/>
    <cellStyle name="Normal 4 2 2" xfId="1883" xr:uid="{00000000-0005-0000-0000-00005D070000}"/>
    <cellStyle name="Normal 4 2 2 2" xfId="1884" xr:uid="{00000000-0005-0000-0000-00005E070000}"/>
    <cellStyle name="Normal 4 2 3" xfId="1885" xr:uid="{00000000-0005-0000-0000-00005F070000}"/>
    <cellStyle name="Normal 4 3" xfId="1886" xr:uid="{00000000-0005-0000-0000-000060070000}"/>
    <cellStyle name="Normal 4 3 2" xfId="1887" xr:uid="{00000000-0005-0000-0000-000061070000}"/>
    <cellStyle name="Normal 4 4" xfId="1888" xr:uid="{00000000-0005-0000-0000-000062070000}"/>
    <cellStyle name="Normal 4 4 2" xfId="1889" xr:uid="{00000000-0005-0000-0000-000063070000}"/>
    <cellStyle name="Normal 4 5" xfId="1890" xr:uid="{00000000-0005-0000-0000-000064070000}"/>
    <cellStyle name="Normal 4 5 2" xfId="1891" xr:uid="{00000000-0005-0000-0000-000065070000}"/>
    <cellStyle name="Normal 4 6" xfId="1892" xr:uid="{00000000-0005-0000-0000-000066070000}"/>
    <cellStyle name="Normal 4 6 2" xfId="1893" xr:uid="{00000000-0005-0000-0000-000067070000}"/>
    <cellStyle name="Normal 4 6 3" xfId="1894" xr:uid="{00000000-0005-0000-0000-000068070000}"/>
    <cellStyle name="Normal 4 7" xfId="1895" xr:uid="{00000000-0005-0000-0000-000069070000}"/>
    <cellStyle name="Normal 4 8" xfId="1896" xr:uid="{00000000-0005-0000-0000-00006A070000}"/>
    <cellStyle name="Normal 40" xfId="1897" xr:uid="{00000000-0005-0000-0000-00006B070000}"/>
    <cellStyle name="Normal 40 2" xfId="1898" xr:uid="{00000000-0005-0000-0000-00006C070000}"/>
    <cellStyle name="Normal 41" xfId="1899" xr:uid="{00000000-0005-0000-0000-00006D070000}"/>
    <cellStyle name="Normal 41 2" xfId="1900" xr:uid="{00000000-0005-0000-0000-00006E070000}"/>
    <cellStyle name="Normal 42" xfId="1901" xr:uid="{00000000-0005-0000-0000-00006F070000}"/>
    <cellStyle name="Normal 42 2" xfId="1902" xr:uid="{00000000-0005-0000-0000-000070070000}"/>
    <cellStyle name="Normal 43" xfId="1903" xr:uid="{00000000-0005-0000-0000-000071070000}"/>
    <cellStyle name="Normal 43 2" xfId="1904" xr:uid="{00000000-0005-0000-0000-000072070000}"/>
    <cellStyle name="Normal 44" xfId="1905" xr:uid="{00000000-0005-0000-0000-000073070000}"/>
    <cellStyle name="Normal 44 2" xfId="1906" xr:uid="{00000000-0005-0000-0000-000074070000}"/>
    <cellStyle name="Normal 45" xfId="1907" xr:uid="{00000000-0005-0000-0000-000075070000}"/>
    <cellStyle name="Normal 46" xfId="1908" xr:uid="{00000000-0005-0000-0000-000076070000}"/>
    <cellStyle name="Normal 47" xfId="1909" xr:uid="{00000000-0005-0000-0000-000077070000}"/>
    <cellStyle name="Normal 48" xfId="1910" xr:uid="{00000000-0005-0000-0000-000078070000}"/>
    <cellStyle name="Normal 49" xfId="1911" xr:uid="{00000000-0005-0000-0000-000079070000}"/>
    <cellStyle name="Normal 5" xfId="1912" xr:uid="{00000000-0005-0000-0000-00007A070000}"/>
    <cellStyle name="Normal 5 2" xfId="1913" xr:uid="{00000000-0005-0000-0000-00007B070000}"/>
    <cellStyle name="Normal 5 2 2" xfId="1914" xr:uid="{00000000-0005-0000-0000-00007C070000}"/>
    <cellStyle name="Normal 5 2 3" xfId="1915" xr:uid="{00000000-0005-0000-0000-00007D070000}"/>
    <cellStyle name="Normal 5 2 3 2" xfId="1916" xr:uid="{00000000-0005-0000-0000-00007E070000}"/>
    <cellStyle name="Normal 5 2 4" xfId="1917" xr:uid="{00000000-0005-0000-0000-00007F070000}"/>
    <cellStyle name="Normal 5 3" xfId="1918" xr:uid="{00000000-0005-0000-0000-000080070000}"/>
    <cellStyle name="Normal 5 3 2" xfId="1919" xr:uid="{00000000-0005-0000-0000-000081070000}"/>
    <cellStyle name="Normal 5 3 2 2" xfId="1920" xr:uid="{00000000-0005-0000-0000-000082070000}"/>
    <cellStyle name="Normal 5 3 3" xfId="1921" xr:uid="{00000000-0005-0000-0000-000083070000}"/>
    <cellStyle name="Normal 5 4" xfId="1922" xr:uid="{00000000-0005-0000-0000-000084070000}"/>
    <cellStyle name="Normal 5 4 2" xfId="1923" xr:uid="{00000000-0005-0000-0000-000085070000}"/>
    <cellStyle name="Normal 5 5" xfId="1924" xr:uid="{00000000-0005-0000-0000-000086070000}"/>
    <cellStyle name="Normal 5 5 2" xfId="1925" xr:uid="{00000000-0005-0000-0000-000087070000}"/>
    <cellStyle name="Normal 5 5 2 2" xfId="1926" xr:uid="{00000000-0005-0000-0000-000088070000}"/>
    <cellStyle name="Normal 5 6" xfId="1927" xr:uid="{00000000-0005-0000-0000-000089070000}"/>
    <cellStyle name="Normal 5 7" xfId="1928" xr:uid="{00000000-0005-0000-0000-00008A070000}"/>
    <cellStyle name="Normal 5 8" xfId="1929" xr:uid="{00000000-0005-0000-0000-00008B070000}"/>
    <cellStyle name="Normal 5 8 2" xfId="1930" xr:uid="{00000000-0005-0000-0000-00008C070000}"/>
    <cellStyle name="Normal 5 9" xfId="1931" xr:uid="{00000000-0005-0000-0000-00008D070000}"/>
    <cellStyle name="Normal 50" xfId="1932" xr:uid="{00000000-0005-0000-0000-00008E070000}"/>
    <cellStyle name="Normal 51" xfId="1933" xr:uid="{00000000-0005-0000-0000-00008F070000}"/>
    <cellStyle name="Normal 51 2" xfId="1934" xr:uid="{00000000-0005-0000-0000-000090070000}"/>
    <cellStyle name="Normal 52" xfId="1935" xr:uid="{00000000-0005-0000-0000-000091070000}"/>
    <cellStyle name="Normal 53" xfId="1936" xr:uid="{00000000-0005-0000-0000-000092070000}"/>
    <cellStyle name="Normal 54" xfId="1937" xr:uid="{00000000-0005-0000-0000-000093070000}"/>
    <cellStyle name="Normal 55" xfId="1938" xr:uid="{00000000-0005-0000-0000-000094070000}"/>
    <cellStyle name="Normal 55 2" xfId="1939" xr:uid="{00000000-0005-0000-0000-000095070000}"/>
    <cellStyle name="Normal 56" xfId="1940" xr:uid="{00000000-0005-0000-0000-000096070000}"/>
    <cellStyle name="Normal 56 2" xfId="1941" xr:uid="{00000000-0005-0000-0000-000097070000}"/>
    <cellStyle name="Normal 57" xfId="1942" xr:uid="{00000000-0005-0000-0000-000098070000}"/>
    <cellStyle name="Normal 57 2" xfId="1943" xr:uid="{00000000-0005-0000-0000-000099070000}"/>
    <cellStyle name="Normal 58" xfId="1944" xr:uid="{00000000-0005-0000-0000-00009A070000}"/>
    <cellStyle name="Normal 58 2" xfId="1945" xr:uid="{00000000-0005-0000-0000-00009B070000}"/>
    <cellStyle name="Normal 59" xfId="1946" xr:uid="{00000000-0005-0000-0000-00009C070000}"/>
    <cellStyle name="Normal 59 2" xfId="1947" xr:uid="{00000000-0005-0000-0000-00009D070000}"/>
    <cellStyle name="Normal 6" xfId="1948" xr:uid="{00000000-0005-0000-0000-00009E070000}"/>
    <cellStyle name="Normal 6 2" xfId="1949" xr:uid="{00000000-0005-0000-0000-00009F070000}"/>
    <cellStyle name="Normal 6 2 2" xfId="1950" xr:uid="{00000000-0005-0000-0000-0000A0070000}"/>
    <cellStyle name="Normal 6 3" xfId="1951" xr:uid="{00000000-0005-0000-0000-0000A1070000}"/>
    <cellStyle name="Normal 6 3 2" xfId="1952" xr:uid="{00000000-0005-0000-0000-0000A2070000}"/>
    <cellStyle name="Normal 6 4" xfId="1953" xr:uid="{00000000-0005-0000-0000-0000A3070000}"/>
    <cellStyle name="Normal 6 4 2" xfId="1954" xr:uid="{00000000-0005-0000-0000-0000A4070000}"/>
    <cellStyle name="Normal 6 5" xfId="1955" xr:uid="{00000000-0005-0000-0000-0000A5070000}"/>
    <cellStyle name="Normal 6 5 2" xfId="1956" xr:uid="{00000000-0005-0000-0000-0000A6070000}"/>
    <cellStyle name="Normal 6 6" xfId="1957" xr:uid="{00000000-0005-0000-0000-0000A7070000}"/>
    <cellStyle name="Normal 6 7" xfId="1958" xr:uid="{00000000-0005-0000-0000-0000A8070000}"/>
    <cellStyle name="Normal 60" xfId="1959" xr:uid="{00000000-0005-0000-0000-0000A9070000}"/>
    <cellStyle name="Normal 60 2" xfId="1960" xr:uid="{00000000-0005-0000-0000-0000AA070000}"/>
    <cellStyle name="Normal 61" xfId="1961" xr:uid="{00000000-0005-0000-0000-0000AB070000}"/>
    <cellStyle name="Normal 61 2" xfId="1962" xr:uid="{00000000-0005-0000-0000-0000AC070000}"/>
    <cellStyle name="Normal 62" xfId="1963" xr:uid="{00000000-0005-0000-0000-0000AD070000}"/>
    <cellStyle name="Normal 63" xfId="1964" xr:uid="{00000000-0005-0000-0000-0000AE070000}"/>
    <cellStyle name="Normal 64" xfId="1965" xr:uid="{00000000-0005-0000-0000-0000AF070000}"/>
    <cellStyle name="Normal 7" xfId="1966" xr:uid="{00000000-0005-0000-0000-0000B0070000}"/>
    <cellStyle name="Normal 7 2" xfId="1967" xr:uid="{00000000-0005-0000-0000-0000B1070000}"/>
    <cellStyle name="Normal 7 2 2" xfId="1968" xr:uid="{00000000-0005-0000-0000-0000B2070000}"/>
    <cellStyle name="Normal 7 3" xfId="1969" xr:uid="{00000000-0005-0000-0000-0000B3070000}"/>
    <cellStyle name="Normal 7 3 2" xfId="1970" xr:uid="{00000000-0005-0000-0000-0000B4070000}"/>
    <cellStyle name="Normal 7 4" xfId="1971" xr:uid="{00000000-0005-0000-0000-0000B5070000}"/>
    <cellStyle name="Normal 7 4 2" xfId="1972" xr:uid="{00000000-0005-0000-0000-0000B6070000}"/>
    <cellStyle name="Normal 7 5" xfId="1973" xr:uid="{00000000-0005-0000-0000-0000B7070000}"/>
    <cellStyle name="Normal 7 5 2" xfId="1974" xr:uid="{00000000-0005-0000-0000-0000B8070000}"/>
    <cellStyle name="Normal 7 6" xfId="1975" xr:uid="{00000000-0005-0000-0000-0000B9070000}"/>
    <cellStyle name="Normal 8" xfId="1976" xr:uid="{00000000-0005-0000-0000-0000BA070000}"/>
    <cellStyle name="Normal 8 2" xfId="1977" xr:uid="{00000000-0005-0000-0000-0000BB070000}"/>
    <cellStyle name="Normal 8 2 2" xfId="1978" xr:uid="{00000000-0005-0000-0000-0000BC070000}"/>
    <cellStyle name="Normal 8 3" xfId="1979" xr:uid="{00000000-0005-0000-0000-0000BD070000}"/>
    <cellStyle name="Normal 8 4" xfId="1980" xr:uid="{00000000-0005-0000-0000-0000BE070000}"/>
    <cellStyle name="Normal 8 5" xfId="1981" xr:uid="{00000000-0005-0000-0000-0000BF070000}"/>
    <cellStyle name="Normal 8 6" xfId="1982" xr:uid="{00000000-0005-0000-0000-0000C0070000}"/>
    <cellStyle name="Normal 8 7" xfId="1983" xr:uid="{00000000-0005-0000-0000-0000C1070000}"/>
    <cellStyle name="Normal 9" xfId="1984" xr:uid="{00000000-0005-0000-0000-0000C2070000}"/>
    <cellStyle name="Normal 9 2" xfId="1985" xr:uid="{00000000-0005-0000-0000-0000C3070000}"/>
    <cellStyle name="Normal 9 2 2" xfId="1986" xr:uid="{00000000-0005-0000-0000-0000C4070000}"/>
    <cellStyle name="Normal 9 3" xfId="1987" xr:uid="{00000000-0005-0000-0000-0000C5070000}"/>
    <cellStyle name="Normal 9 4" xfId="1988" xr:uid="{00000000-0005-0000-0000-0000C6070000}"/>
    <cellStyle name="Normal 9 5" xfId="1989" xr:uid="{00000000-0005-0000-0000-0000C7070000}"/>
    <cellStyle name="Normal 9 6" xfId="1990" xr:uid="{00000000-0005-0000-0000-0000C8070000}"/>
    <cellStyle name="Normal 9 7" xfId="1991" xr:uid="{00000000-0005-0000-0000-0000C9070000}"/>
    <cellStyle name="Normale_GEHeadcount.Template" xfId="1992" xr:uid="{00000000-0005-0000-0000-0000CA070000}"/>
    <cellStyle name="Note 10" xfId="1993" xr:uid="{00000000-0005-0000-0000-0000CB070000}"/>
    <cellStyle name="Note 10 2" xfId="1994" xr:uid="{00000000-0005-0000-0000-0000CC070000}"/>
    <cellStyle name="Note 10 2 2" xfId="1995" xr:uid="{00000000-0005-0000-0000-0000CD070000}"/>
    <cellStyle name="Note 10 3" xfId="1996" xr:uid="{00000000-0005-0000-0000-0000CE070000}"/>
    <cellStyle name="Note 10 3 2" xfId="1997" xr:uid="{00000000-0005-0000-0000-0000CF070000}"/>
    <cellStyle name="Note 10 4" xfId="1998" xr:uid="{00000000-0005-0000-0000-0000D0070000}"/>
    <cellStyle name="Note 10 4 2" xfId="1999" xr:uid="{00000000-0005-0000-0000-0000D1070000}"/>
    <cellStyle name="Note 10 5" xfId="2000" xr:uid="{00000000-0005-0000-0000-0000D2070000}"/>
    <cellStyle name="Note 10 5 2" xfId="2001" xr:uid="{00000000-0005-0000-0000-0000D3070000}"/>
    <cellStyle name="Note 11" xfId="2002" xr:uid="{00000000-0005-0000-0000-0000D4070000}"/>
    <cellStyle name="Note 11 2" xfId="2003" xr:uid="{00000000-0005-0000-0000-0000D5070000}"/>
    <cellStyle name="Note 11 2 2" xfId="2004" xr:uid="{00000000-0005-0000-0000-0000D6070000}"/>
    <cellStyle name="Note 11 3" xfId="2005" xr:uid="{00000000-0005-0000-0000-0000D7070000}"/>
    <cellStyle name="Note 11 3 2" xfId="2006" xr:uid="{00000000-0005-0000-0000-0000D8070000}"/>
    <cellStyle name="Note 11 4" xfId="2007" xr:uid="{00000000-0005-0000-0000-0000D9070000}"/>
    <cellStyle name="Note 11 4 2" xfId="2008" xr:uid="{00000000-0005-0000-0000-0000DA070000}"/>
    <cellStyle name="Note 11 5" xfId="2009" xr:uid="{00000000-0005-0000-0000-0000DB070000}"/>
    <cellStyle name="Note 11 5 2" xfId="2010" xr:uid="{00000000-0005-0000-0000-0000DC070000}"/>
    <cellStyle name="Note 12" xfId="2011" xr:uid="{00000000-0005-0000-0000-0000DD070000}"/>
    <cellStyle name="Note 12 2" xfId="2012" xr:uid="{00000000-0005-0000-0000-0000DE070000}"/>
    <cellStyle name="Note 12 2 2" xfId="2013" xr:uid="{00000000-0005-0000-0000-0000DF070000}"/>
    <cellStyle name="Note 12 3" xfId="2014" xr:uid="{00000000-0005-0000-0000-0000E0070000}"/>
    <cellStyle name="Note 12 3 2" xfId="2015" xr:uid="{00000000-0005-0000-0000-0000E1070000}"/>
    <cellStyle name="Note 12 4" xfId="2016" xr:uid="{00000000-0005-0000-0000-0000E2070000}"/>
    <cellStyle name="Note 12 4 2" xfId="2017" xr:uid="{00000000-0005-0000-0000-0000E3070000}"/>
    <cellStyle name="Note 12 5" xfId="2018" xr:uid="{00000000-0005-0000-0000-0000E4070000}"/>
    <cellStyle name="Note 12 5 2" xfId="2019" xr:uid="{00000000-0005-0000-0000-0000E5070000}"/>
    <cellStyle name="Note 13" xfId="2020" xr:uid="{00000000-0005-0000-0000-0000E6070000}"/>
    <cellStyle name="Note 13 2" xfId="2021" xr:uid="{00000000-0005-0000-0000-0000E7070000}"/>
    <cellStyle name="Note 13 2 2" xfId="2022" xr:uid="{00000000-0005-0000-0000-0000E8070000}"/>
    <cellStyle name="Note 13 3" xfId="2023" xr:uid="{00000000-0005-0000-0000-0000E9070000}"/>
    <cellStyle name="Note 13 3 2" xfId="2024" xr:uid="{00000000-0005-0000-0000-0000EA070000}"/>
    <cellStyle name="Note 13 4" xfId="2025" xr:uid="{00000000-0005-0000-0000-0000EB070000}"/>
    <cellStyle name="Note 13 4 2" xfId="2026" xr:uid="{00000000-0005-0000-0000-0000EC070000}"/>
    <cellStyle name="Note 13 5" xfId="2027" xr:uid="{00000000-0005-0000-0000-0000ED070000}"/>
    <cellStyle name="Note 13 5 2" xfId="2028" xr:uid="{00000000-0005-0000-0000-0000EE070000}"/>
    <cellStyle name="Note 14" xfId="2029" xr:uid="{00000000-0005-0000-0000-0000EF070000}"/>
    <cellStyle name="Note 14 2" xfId="2030" xr:uid="{00000000-0005-0000-0000-0000F0070000}"/>
    <cellStyle name="Note 14 2 2" xfId="2031" xr:uid="{00000000-0005-0000-0000-0000F1070000}"/>
    <cellStyle name="Note 14 3" xfId="2032" xr:uid="{00000000-0005-0000-0000-0000F2070000}"/>
    <cellStyle name="Note 14 3 2" xfId="2033" xr:uid="{00000000-0005-0000-0000-0000F3070000}"/>
    <cellStyle name="Note 14 4" xfId="2034" xr:uid="{00000000-0005-0000-0000-0000F4070000}"/>
    <cellStyle name="Note 14 4 2" xfId="2035" xr:uid="{00000000-0005-0000-0000-0000F5070000}"/>
    <cellStyle name="Note 14 5" xfId="2036" xr:uid="{00000000-0005-0000-0000-0000F6070000}"/>
    <cellStyle name="Note 14 5 2" xfId="2037" xr:uid="{00000000-0005-0000-0000-0000F7070000}"/>
    <cellStyle name="Note 15" xfId="2038" xr:uid="{00000000-0005-0000-0000-0000F8070000}"/>
    <cellStyle name="Note 15 2" xfId="2039" xr:uid="{00000000-0005-0000-0000-0000F9070000}"/>
    <cellStyle name="Note 16" xfId="2040" xr:uid="{00000000-0005-0000-0000-0000FA070000}"/>
    <cellStyle name="Note 16 2" xfId="2041" xr:uid="{00000000-0005-0000-0000-0000FB070000}"/>
    <cellStyle name="Note 16 2 2" xfId="2042" xr:uid="{00000000-0005-0000-0000-0000FC070000}"/>
    <cellStyle name="Note 16 3" xfId="2043" xr:uid="{00000000-0005-0000-0000-0000FD070000}"/>
    <cellStyle name="Note 16 3 2" xfId="2044" xr:uid="{00000000-0005-0000-0000-0000FE070000}"/>
    <cellStyle name="Note 16 4" xfId="2045" xr:uid="{00000000-0005-0000-0000-0000FF070000}"/>
    <cellStyle name="Note 16 4 2" xfId="2046" xr:uid="{00000000-0005-0000-0000-000000080000}"/>
    <cellStyle name="Note 16 5" xfId="2047" xr:uid="{00000000-0005-0000-0000-000001080000}"/>
    <cellStyle name="Note 16 5 2" xfId="2048" xr:uid="{00000000-0005-0000-0000-000002080000}"/>
    <cellStyle name="Note 16 6" xfId="2049" xr:uid="{00000000-0005-0000-0000-000003080000}"/>
    <cellStyle name="Note 2" xfId="2050" xr:uid="{00000000-0005-0000-0000-000004080000}"/>
    <cellStyle name="Note 2 2" xfId="2051" xr:uid="{00000000-0005-0000-0000-000005080000}"/>
    <cellStyle name="Note 2 2 2" xfId="2052" xr:uid="{00000000-0005-0000-0000-000006080000}"/>
    <cellStyle name="Note 2 2 2 2" xfId="2053" xr:uid="{00000000-0005-0000-0000-000007080000}"/>
    <cellStyle name="Note 2 2 3" xfId="2054" xr:uid="{00000000-0005-0000-0000-000008080000}"/>
    <cellStyle name="Note 2 2 3 2" xfId="2055" xr:uid="{00000000-0005-0000-0000-000009080000}"/>
    <cellStyle name="Note 2 2 4" xfId="2056" xr:uid="{00000000-0005-0000-0000-00000A080000}"/>
    <cellStyle name="Note 2 2 4 2" xfId="2057" xr:uid="{00000000-0005-0000-0000-00000B080000}"/>
    <cellStyle name="Note 2 2 5" xfId="2058" xr:uid="{00000000-0005-0000-0000-00000C080000}"/>
    <cellStyle name="Note 2 2 5 2" xfId="2059" xr:uid="{00000000-0005-0000-0000-00000D080000}"/>
    <cellStyle name="Note 2 3" xfId="2060" xr:uid="{00000000-0005-0000-0000-00000E080000}"/>
    <cellStyle name="Note 2 3 2" xfId="2061" xr:uid="{00000000-0005-0000-0000-00000F080000}"/>
    <cellStyle name="Note 2 3 2 2" xfId="2062" xr:uid="{00000000-0005-0000-0000-000010080000}"/>
    <cellStyle name="Note 2 3 3" xfId="2063" xr:uid="{00000000-0005-0000-0000-000011080000}"/>
    <cellStyle name="Note 2 3 3 2" xfId="2064" xr:uid="{00000000-0005-0000-0000-000012080000}"/>
    <cellStyle name="Note 2 3 4" xfId="2065" xr:uid="{00000000-0005-0000-0000-000013080000}"/>
    <cellStyle name="Note 2 3 4 2" xfId="2066" xr:uid="{00000000-0005-0000-0000-000014080000}"/>
    <cellStyle name="Note 2 3 5" xfId="2067" xr:uid="{00000000-0005-0000-0000-000015080000}"/>
    <cellStyle name="Note 2 3 5 2" xfId="2068" xr:uid="{00000000-0005-0000-0000-000016080000}"/>
    <cellStyle name="Note 2 4" xfId="2069" xr:uid="{00000000-0005-0000-0000-000017080000}"/>
    <cellStyle name="Note 2 4 2" xfId="2070" xr:uid="{00000000-0005-0000-0000-000018080000}"/>
    <cellStyle name="Note 2 4 2 2" xfId="2071" xr:uid="{00000000-0005-0000-0000-000019080000}"/>
    <cellStyle name="Note 2 4 3" xfId="2072" xr:uid="{00000000-0005-0000-0000-00001A080000}"/>
    <cellStyle name="Note 2 4 3 2" xfId="2073" xr:uid="{00000000-0005-0000-0000-00001B080000}"/>
    <cellStyle name="Note 2 4 4" xfId="2074" xr:uid="{00000000-0005-0000-0000-00001C080000}"/>
    <cellStyle name="Note 2 4 4 2" xfId="2075" xr:uid="{00000000-0005-0000-0000-00001D080000}"/>
    <cellStyle name="Note 2 4 5" xfId="2076" xr:uid="{00000000-0005-0000-0000-00001E080000}"/>
    <cellStyle name="Note 2 4 5 2" xfId="2077" xr:uid="{00000000-0005-0000-0000-00001F080000}"/>
    <cellStyle name="Note 2 5" xfId="2078" xr:uid="{00000000-0005-0000-0000-000020080000}"/>
    <cellStyle name="Note 2 5 2" xfId="2079" xr:uid="{00000000-0005-0000-0000-000021080000}"/>
    <cellStyle name="Note 2 6" xfId="2080" xr:uid="{00000000-0005-0000-0000-000022080000}"/>
    <cellStyle name="Note 2 6 2" xfId="2081" xr:uid="{00000000-0005-0000-0000-000023080000}"/>
    <cellStyle name="Note 2 7" xfId="2082" xr:uid="{00000000-0005-0000-0000-000024080000}"/>
    <cellStyle name="Note 2 7 2" xfId="2083" xr:uid="{00000000-0005-0000-0000-000025080000}"/>
    <cellStyle name="Note 2 8" xfId="2084" xr:uid="{00000000-0005-0000-0000-000026080000}"/>
    <cellStyle name="Note 2 8 2" xfId="2085" xr:uid="{00000000-0005-0000-0000-000027080000}"/>
    <cellStyle name="Note 3" xfId="2086" xr:uid="{00000000-0005-0000-0000-000028080000}"/>
    <cellStyle name="Note 3 2" xfId="2087" xr:uid="{00000000-0005-0000-0000-000029080000}"/>
    <cellStyle name="Note 3 2 2" xfId="2088" xr:uid="{00000000-0005-0000-0000-00002A080000}"/>
    <cellStyle name="Note 3 2 2 2" xfId="2089" xr:uid="{00000000-0005-0000-0000-00002B080000}"/>
    <cellStyle name="Note 3 2 3" xfId="2090" xr:uid="{00000000-0005-0000-0000-00002C080000}"/>
    <cellStyle name="Note 3 2 3 2" xfId="2091" xr:uid="{00000000-0005-0000-0000-00002D080000}"/>
    <cellStyle name="Note 3 2 4" xfId="2092" xr:uid="{00000000-0005-0000-0000-00002E080000}"/>
    <cellStyle name="Note 3 2 4 2" xfId="2093" xr:uid="{00000000-0005-0000-0000-00002F080000}"/>
    <cellStyle name="Note 3 2 5" xfId="2094" xr:uid="{00000000-0005-0000-0000-000030080000}"/>
    <cellStyle name="Note 3 2 5 2" xfId="2095" xr:uid="{00000000-0005-0000-0000-000031080000}"/>
    <cellStyle name="Note 3 3" xfId="2096" xr:uid="{00000000-0005-0000-0000-000032080000}"/>
    <cellStyle name="Note 3 3 2" xfId="2097" xr:uid="{00000000-0005-0000-0000-000033080000}"/>
    <cellStyle name="Note 3 3 2 2" xfId="2098" xr:uid="{00000000-0005-0000-0000-000034080000}"/>
    <cellStyle name="Note 3 3 3" xfId="2099" xr:uid="{00000000-0005-0000-0000-000035080000}"/>
    <cellStyle name="Note 3 3 3 2" xfId="2100" xr:uid="{00000000-0005-0000-0000-000036080000}"/>
    <cellStyle name="Note 3 3 4" xfId="2101" xr:uid="{00000000-0005-0000-0000-000037080000}"/>
    <cellStyle name="Note 3 3 4 2" xfId="2102" xr:uid="{00000000-0005-0000-0000-000038080000}"/>
    <cellStyle name="Note 3 3 5" xfId="2103" xr:uid="{00000000-0005-0000-0000-000039080000}"/>
    <cellStyle name="Note 3 3 5 2" xfId="2104" xr:uid="{00000000-0005-0000-0000-00003A080000}"/>
    <cellStyle name="Note 3 4" xfId="2105" xr:uid="{00000000-0005-0000-0000-00003B080000}"/>
    <cellStyle name="Note 3 4 2" xfId="2106" xr:uid="{00000000-0005-0000-0000-00003C080000}"/>
    <cellStyle name="Note 3 5" xfId="2107" xr:uid="{00000000-0005-0000-0000-00003D080000}"/>
    <cellStyle name="Note 3 5 2" xfId="2108" xr:uid="{00000000-0005-0000-0000-00003E080000}"/>
    <cellStyle name="Note 3 6" xfId="2109" xr:uid="{00000000-0005-0000-0000-00003F080000}"/>
    <cellStyle name="Note 3 6 2" xfId="2110" xr:uid="{00000000-0005-0000-0000-000040080000}"/>
    <cellStyle name="Note 3 7" xfId="2111" xr:uid="{00000000-0005-0000-0000-000041080000}"/>
    <cellStyle name="Note 3 7 2" xfId="2112" xr:uid="{00000000-0005-0000-0000-000042080000}"/>
    <cellStyle name="Note 4" xfId="2113" xr:uid="{00000000-0005-0000-0000-000043080000}"/>
    <cellStyle name="Note 4 2" xfId="2114" xr:uid="{00000000-0005-0000-0000-000044080000}"/>
    <cellStyle name="Note 4 2 2" xfId="2115" xr:uid="{00000000-0005-0000-0000-000045080000}"/>
    <cellStyle name="Note 4 2 2 2" xfId="2116" xr:uid="{00000000-0005-0000-0000-000046080000}"/>
    <cellStyle name="Note 4 2 3" xfId="2117" xr:uid="{00000000-0005-0000-0000-000047080000}"/>
    <cellStyle name="Note 4 2 3 2" xfId="2118" xr:uid="{00000000-0005-0000-0000-000048080000}"/>
    <cellStyle name="Note 4 2 4" xfId="2119" xr:uid="{00000000-0005-0000-0000-000049080000}"/>
    <cellStyle name="Note 4 2 4 2" xfId="2120" xr:uid="{00000000-0005-0000-0000-00004A080000}"/>
    <cellStyle name="Note 4 2 5" xfId="2121" xr:uid="{00000000-0005-0000-0000-00004B080000}"/>
    <cellStyle name="Note 4 2 5 2" xfId="2122" xr:uid="{00000000-0005-0000-0000-00004C080000}"/>
    <cellStyle name="Note 4 3" xfId="2123" xr:uid="{00000000-0005-0000-0000-00004D080000}"/>
    <cellStyle name="Note 4 3 2" xfId="2124" xr:uid="{00000000-0005-0000-0000-00004E080000}"/>
    <cellStyle name="Note 4 3 2 2" xfId="2125" xr:uid="{00000000-0005-0000-0000-00004F080000}"/>
    <cellStyle name="Note 4 3 3" xfId="2126" xr:uid="{00000000-0005-0000-0000-000050080000}"/>
    <cellStyle name="Note 4 3 3 2" xfId="2127" xr:uid="{00000000-0005-0000-0000-000051080000}"/>
    <cellStyle name="Note 4 3 4" xfId="2128" xr:uid="{00000000-0005-0000-0000-000052080000}"/>
    <cellStyle name="Note 4 3 4 2" xfId="2129" xr:uid="{00000000-0005-0000-0000-000053080000}"/>
    <cellStyle name="Note 4 3 5" xfId="2130" xr:uid="{00000000-0005-0000-0000-000054080000}"/>
    <cellStyle name="Note 4 3 5 2" xfId="2131" xr:uid="{00000000-0005-0000-0000-000055080000}"/>
    <cellStyle name="Note 4 4" xfId="2132" xr:uid="{00000000-0005-0000-0000-000056080000}"/>
    <cellStyle name="Note 4 4 2" xfId="2133" xr:uid="{00000000-0005-0000-0000-000057080000}"/>
    <cellStyle name="Note 4 5" xfId="2134" xr:uid="{00000000-0005-0000-0000-000058080000}"/>
    <cellStyle name="Note 4 5 2" xfId="2135" xr:uid="{00000000-0005-0000-0000-000059080000}"/>
    <cellStyle name="Note 4 6" xfId="2136" xr:uid="{00000000-0005-0000-0000-00005A080000}"/>
    <cellStyle name="Note 4 6 2" xfId="2137" xr:uid="{00000000-0005-0000-0000-00005B080000}"/>
    <cellStyle name="Note 4 7" xfId="2138" xr:uid="{00000000-0005-0000-0000-00005C080000}"/>
    <cellStyle name="Note 4 7 2" xfId="2139" xr:uid="{00000000-0005-0000-0000-00005D080000}"/>
    <cellStyle name="Note 4 8" xfId="2140" xr:uid="{00000000-0005-0000-0000-00005E080000}"/>
    <cellStyle name="Note 5" xfId="2141" xr:uid="{00000000-0005-0000-0000-00005F080000}"/>
    <cellStyle name="Note 5 2" xfId="2142" xr:uid="{00000000-0005-0000-0000-000060080000}"/>
    <cellStyle name="Note 5 2 2" xfId="2143" xr:uid="{00000000-0005-0000-0000-000061080000}"/>
    <cellStyle name="Note 5 3" xfId="2144" xr:uid="{00000000-0005-0000-0000-000062080000}"/>
    <cellStyle name="Note 5 3 2" xfId="2145" xr:uid="{00000000-0005-0000-0000-000063080000}"/>
    <cellStyle name="Note 5 4" xfId="2146" xr:uid="{00000000-0005-0000-0000-000064080000}"/>
    <cellStyle name="Note 5 4 2" xfId="2147" xr:uid="{00000000-0005-0000-0000-000065080000}"/>
    <cellStyle name="Note 5 5" xfId="2148" xr:uid="{00000000-0005-0000-0000-000066080000}"/>
    <cellStyle name="Note 5 5 2" xfId="2149" xr:uid="{00000000-0005-0000-0000-000067080000}"/>
    <cellStyle name="Note 6" xfId="2150" xr:uid="{00000000-0005-0000-0000-000068080000}"/>
    <cellStyle name="Note 6 2" xfId="2151" xr:uid="{00000000-0005-0000-0000-000069080000}"/>
    <cellStyle name="Note 6 2 2" xfId="2152" xr:uid="{00000000-0005-0000-0000-00006A080000}"/>
    <cellStyle name="Note 6 3" xfId="2153" xr:uid="{00000000-0005-0000-0000-00006B080000}"/>
    <cellStyle name="Note 6 3 2" xfId="2154" xr:uid="{00000000-0005-0000-0000-00006C080000}"/>
    <cellStyle name="Note 6 4" xfId="2155" xr:uid="{00000000-0005-0000-0000-00006D080000}"/>
    <cellStyle name="Note 6 4 2" xfId="2156" xr:uid="{00000000-0005-0000-0000-00006E080000}"/>
    <cellStyle name="Note 6 5" xfId="2157" xr:uid="{00000000-0005-0000-0000-00006F080000}"/>
    <cellStyle name="Note 6 5 2" xfId="2158" xr:uid="{00000000-0005-0000-0000-000070080000}"/>
    <cellStyle name="Note 7" xfId="2159" xr:uid="{00000000-0005-0000-0000-000071080000}"/>
    <cellStyle name="Note 7 2" xfId="2160" xr:uid="{00000000-0005-0000-0000-000072080000}"/>
    <cellStyle name="Note 7 2 2" xfId="2161" xr:uid="{00000000-0005-0000-0000-000073080000}"/>
    <cellStyle name="Note 7 3" xfId="2162" xr:uid="{00000000-0005-0000-0000-000074080000}"/>
    <cellStyle name="Note 7 3 2" xfId="2163" xr:uid="{00000000-0005-0000-0000-000075080000}"/>
    <cellStyle name="Note 7 4" xfId="2164" xr:uid="{00000000-0005-0000-0000-000076080000}"/>
    <cellStyle name="Note 7 4 2" xfId="2165" xr:uid="{00000000-0005-0000-0000-000077080000}"/>
    <cellStyle name="Note 7 5" xfId="2166" xr:uid="{00000000-0005-0000-0000-000078080000}"/>
    <cellStyle name="Note 7 5 2" xfId="2167" xr:uid="{00000000-0005-0000-0000-000079080000}"/>
    <cellStyle name="Note 8" xfId="2168" xr:uid="{00000000-0005-0000-0000-00007A080000}"/>
    <cellStyle name="Note 8 2" xfId="2169" xr:uid="{00000000-0005-0000-0000-00007B080000}"/>
    <cellStyle name="Note 8 2 2" xfId="2170" xr:uid="{00000000-0005-0000-0000-00007C080000}"/>
    <cellStyle name="Note 8 3" xfId="2171" xr:uid="{00000000-0005-0000-0000-00007D080000}"/>
    <cellStyle name="Note 8 3 2" xfId="2172" xr:uid="{00000000-0005-0000-0000-00007E080000}"/>
    <cellStyle name="Note 8 4" xfId="2173" xr:uid="{00000000-0005-0000-0000-00007F080000}"/>
    <cellStyle name="Note 8 4 2" xfId="2174" xr:uid="{00000000-0005-0000-0000-000080080000}"/>
    <cellStyle name="Note 8 5" xfId="2175" xr:uid="{00000000-0005-0000-0000-000081080000}"/>
    <cellStyle name="Note 8 5 2" xfId="2176" xr:uid="{00000000-0005-0000-0000-000082080000}"/>
    <cellStyle name="Note 9" xfId="2177" xr:uid="{00000000-0005-0000-0000-000083080000}"/>
    <cellStyle name="Note 9 2" xfId="2178" xr:uid="{00000000-0005-0000-0000-000084080000}"/>
    <cellStyle name="Note 9 2 2" xfId="2179" xr:uid="{00000000-0005-0000-0000-000085080000}"/>
    <cellStyle name="Note 9 3" xfId="2180" xr:uid="{00000000-0005-0000-0000-000086080000}"/>
    <cellStyle name="Note 9 3 2" xfId="2181" xr:uid="{00000000-0005-0000-0000-000087080000}"/>
    <cellStyle name="Note 9 4" xfId="2182" xr:uid="{00000000-0005-0000-0000-000088080000}"/>
    <cellStyle name="Note 9 4 2" xfId="2183" xr:uid="{00000000-0005-0000-0000-000089080000}"/>
    <cellStyle name="Note 9 5" xfId="2184" xr:uid="{00000000-0005-0000-0000-00008A080000}"/>
    <cellStyle name="Note 9 5 2" xfId="2185" xr:uid="{00000000-0005-0000-0000-00008B080000}"/>
    <cellStyle name="Œ…‹æØ‚è [0.00]_!!!GO" xfId="2186" xr:uid="{00000000-0005-0000-0000-00008C080000}"/>
    <cellStyle name="Œ…‹æØ‚è_!!!GO" xfId="2187" xr:uid="{00000000-0005-0000-0000-00008D080000}"/>
    <cellStyle name="Output 10" xfId="2188" xr:uid="{00000000-0005-0000-0000-00008E080000}"/>
    <cellStyle name="Output 10 2" xfId="2189" xr:uid="{00000000-0005-0000-0000-00008F080000}"/>
    <cellStyle name="Output 10 3" xfId="2190" xr:uid="{00000000-0005-0000-0000-000090080000}"/>
    <cellStyle name="Output 10 3 2" xfId="2191" xr:uid="{00000000-0005-0000-0000-000091080000}"/>
    <cellStyle name="Output 10 4" xfId="2192" xr:uid="{00000000-0005-0000-0000-000092080000}"/>
    <cellStyle name="Output 10 4 2" xfId="2193" xr:uid="{00000000-0005-0000-0000-000093080000}"/>
    <cellStyle name="Output 10 5" xfId="2194" xr:uid="{00000000-0005-0000-0000-000094080000}"/>
    <cellStyle name="Output 10 5 2" xfId="2195" xr:uid="{00000000-0005-0000-0000-000095080000}"/>
    <cellStyle name="Output 11" xfId="2196" xr:uid="{00000000-0005-0000-0000-000096080000}"/>
    <cellStyle name="Output 11 2" xfId="2197" xr:uid="{00000000-0005-0000-0000-000097080000}"/>
    <cellStyle name="Output 11 3" xfId="2198" xr:uid="{00000000-0005-0000-0000-000098080000}"/>
    <cellStyle name="Output 11 3 2" xfId="2199" xr:uid="{00000000-0005-0000-0000-000099080000}"/>
    <cellStyle name="Output 11 4" xfId="2200" xr:uid="{00000000-0005-0000-0000-00009A080000}"/>
    <cellStyle name="Output 11 4 2" xfId="2201" xr:uid="{00000000-0005-0000-0000-00009B080000}"/>
    <cellStyle name="Output 11 5" xfId="2202" xr:uid="{00000000-0005-0000-0000-00009C080000}"/>
    <cellStyle name="Output 11 5 2" xfId="2203" xr:uid="{00000000-0005-0000-0000-00009D080000}"/>
    <cellStyle name="Output 12" xfId="2204" xr:uid="{00000000-0005-0000-0000-00009E080000}"/>
    <cellStyle name="Output 12 2" xfId="2205" xr:uid="{00000000-0005-0000-0000-00009F080000}"/>
    <cellStyle name="Output 12 3" xfId="2206" xr:uid="{00000000-0005-0000-0000-0000A0080000}"/>
    <cellStyle name="Output 12 3 2" xfId="2207" xr:uid="{00000000-0005-0000-0000-0000A1080000}"/>
    <cellStyle name="Output 12 4" xfId="2208" xr:uid="{00000000-0005-0000-0000-0000A2080000}"/>
    <cellStyle name="Output 12 4 2" xfId="2209" xr:uid="{00000000-0005-0000-0000-0000A3080000}"/>
    <cellStyle name="Output 12 5" xfId="2210" xr:uid="{00000000-0005-0000-0000-0000A4080000}"/>
    <cellStyle name="Output 12 5 2" xfId="2211" xr:uid="{00000000-0005-0000-0000-0000A5080000}"/>
    <cellStyle name="Output 13" xfId="2212" xr:uid="{00000000-0005-0000-0000-0000A6080000}"/>
    <cellStyle name="Output 13 2" xfId="2213" xr:uid="{00000000-0005-0000-0000-0000A7080000}"/>
    <cellStyle name="Output 13 3" xfId="2214" xr:uid="{00000000-0005-0000-0000-0000A8080000}"/>
    <cellStyle name="Output 13 3 2" xfId="2215" xr:uid="{00000000-0005-0000-0000-0000A9080000}"/>
    <cellStyle name="Output 13 4" xfId="2216" xr:uid="{00000000-0005-0000-0000-0000AA080000}"/>
    <cellStyle name="Output 13 4 2" xfId="2217" xr:uid="{00000000-0005-0000-0000-0000AB080000}"/>
    <cellStyle name="Output 13 5" xfId="2218" xr:uid="{00000000-0005-0000-0000-0000AC080000}"/>
    <cellStyle name="Output 13 5 2" xfId="2219" xr:uid="{00000000-0005-0000-0000-0000AD080000}"/>
    <cellStyle name="Output 14" xfId="2220" xr:uid="{00000000-0005-0000-0000-0000AE080000}"/>
    <cellStyle name="Output 14 2" xfId="2221" xr:uid="{00000000-0005-0000-0000-0000AF080000}"/>
    <cellStyle name="Output 14 3" xfId="2222" xr:uid="{00000000-0005-0000-0000-0000B0080000}"/>
    <cellStyle name="Output 14 3 2" xfId="2223" xr:uid="{00000000-0005-0000-0000-0000B1080000}"/>
    <cellStyle name="Output 14 4" xfId="2224" xr:uid="{00000000-0005-0000-0000-0000B2080000}"/>
    <cellStyle name="Output 14 4 2" xfId="2225" xr:uid="{00000000-0005-0000-0000-0000B3080000}"/>
    <cellStyle name="Output 14 5" xfId="2226" xr:uid="{00000000-0005-0000-0000-0000B4080000}"/>
    <cellStyle name="Output 14 5 2" xfId="2227" xr:uid="{00000000-0005-0000-0000-0000B5080000}"/>
    <cellStyle name="Output 15" xfId="2228" xr:uid="{00000000-0005-0000-0000-0000B6080000}"/>
    <cellStyle name="Output 16" xfId="2229" xr:uid="{00000000-0005-0000-0000-0000B7080000}"/>
    <cellStyle name="Output 16 2" xfId="2230" xr:uid="{00000000-0005-0000-0000-0000B8080000}"/>
    <cellStyle name="Output 16 3" xfId="2231" xr:uid="{00000000-0005-0000-0000-0000B9080000}"/>
    <cellStyle name="Output 16 3 2" xfId="2232" xr:uid="{00000000-0005-0000-0000-0000BA080000}"/>
    <cellStyle name="Output 16 4" xfId="2233" xr:uid="{00000000-0005-0000-0000-0000BB080000}"/>
    <cellStyle name="Output 16 4 2" xfId="2234" xr:uid="{00000000-0005-0000-0000-0000BC080000}"/>
    <cellStyle name="Output 16 5" xfId="2235" xr:uid="{00000000-0005-0000-0000-0000BD080000}"/>
    <cellStyle name="Output 16 5 2" xfId="2236" xr:uid="{00000000-0005-0000-0000-0000BE080000}"/>
    <cellStyle name="Output 2" xfId="2237" xr:uid="{00000000-0005-0000-0000-0000BF080000}"/>
    <cellStyle name="Output 2 2" xfId="2238" xr:uid="{00000000-0005-0000-0000-0000C0080000}"/>
    <cellStyle name="Output 2 2 2" xfId="2239" xr:uid="{00000000-0005-0000-0000-0000C1080000}"/>
    <cellStyle name="Output 2 2 3" xfId="2240" xr:uid="{00000000-0005-0000-0000-0000C2080000}"/>
    <cellStyle name="Output 2 2 3 2" xfId="2241" xr:uid="{00000000-0005-0000-0000-0000C3080000}"/>
    <cellStyle name="Output 2 2 4" xfId="2242" xr:uid="{00000000-0005-0000-0000-0000C4080000}"/>
    <cellStyle name="Output 2 2 4 2" xfId="2243" xr:uid="{00000000-0005-0000-0000-0000C5080000}"/>
    <cellStyle name="Output 2 2 5" xfId="2244" xr:uid="{00000000-0005-0000-0000-0000C6080000}"/>
    <cellStyle name="Output 2 2 5 2" xfId="2245" xr:uid="{00000000-0005-0000-0000-0000C7080000}"/>
    <cellStyle name="Output 2 3" xfId="2246" xr:uid="{00000000-0005-0000-0000-0000C8080000}"/>
    <cellStyle name="Output 2 4" xfId="2247" xr:uid="{00000000-0005-0000-0000-0000C9080000}"/>
    <cellStyle name="Output 2 4 2" xfId="2248" xr:uid="{00000000-0005-0000-0000-0000CA080000}"/>
    <cellStyle name="Output 2 5" xfId="2249" xr:uid="{00000000-0005-0000-0000-0000CB080000}"/>
    <cellStyle name="Output 2 5 2" xfId="2250" xr:uid="{00000000-0005-0000-0000-0000CC080000}"/>
    <cellStyle name="Output 2 6" xfId="2251" xr:uid="{00000000-0005-0000-0000-0000CD080000}"/>
    <cellStyle name="Output 2 6 2" xfId="2252" xr:uid="{00000000-0005-0000-0000-0000CE080000}"/>
    <cellStyle name="Output 3" xfId="2253" xr:uid="{00000000-0005-0000-0000-0000CF080000}"/>
    <cellStyle name="Output 3 2" xfId="2254" xr:uid="{00000000-0005-0000-0000-0000D0080000}"/>
    <cellStyle name="Output 3 2 2" xfId="2255" xr:uid="{00000000-0005-0000-0000-0000D1080000}"/>
    <cellStyle name="Output 3 2 3" xfId="2256" xr:uid="{00000000-0005-0000-0000-0000D2080000}"/>
    <cellStyle name="Output 3 2 3 2" xfId="2257" xr:uid="{00000000-0005-0000-0000-0000D3080000}"/>
    <cellStyle name="Output 3 2 4" xfId="2258" xr:uid="{00000000-0005-0000-0000-0000D4080000}"/>
    <cellStyle name="Output 3 2 4 2" xfId="2259" xr:uid="{00000000-0005-0000-0000-0000D5080000}"/>
    <cellStyle name="Output 3 2 5" xfId="2260" xr:uid="{00000000-0005-0000-0000-0000D6080000}"/>
    <cellStyle name="Output 3 2 5 2" xfId="2261" xr:uid="{00000000-0005-0000-0000-0000D7080000}"/>
    <cellStyle name="Output 3 3" xfId="2262" xr:uid="{00000000-0005-0000-0000-0000D8080000}"/>
    <cellStyle name="Output 3 4" xfId="2263" xr:uid="{00000000-0005-0000-0000-0000D9080000}"/>
    <cellStyle name="Output 3 4 2" xfId="2264" xr:uid="{00000000-0005-0000-0000-0000DA080000}"/>
    <cellStyle name="Output 3 5" xfId="2265" xr:uid="{00000000-0005-0000-0000-0000DB080000}"/>
    <cellStyle name="Output 3 5 2" xfId="2266" xr:uid="{00000000-0005-0000-0000-0000DC080000}"/>
    <cellStyle name="Output 3 6" xfId="2267" xr:uid="{00000000-0005-0000-0000-0000DD080000}"/>
    <cellStyle name="Output 3 6 2" xfId="2268" xr:uid="{00000000-0005-0000-0000-0000DE080000}"/>
    <cellStyle name="Output 4" xfId="2269" xr:uid="{00000000-0005-0000-0000-0000DF080000}"/>
    <cellStyle name="Output 4 2" xfId="2270" xr:uid="{00000000-0005-0000-0000-0000E0080000}"/>
    <cellStyle name="Output 4 2 2" xfId="2271" xr:uid="{00000000-0005-0000-0000-0000E1080000}"/>
    <cellStyle name="Output 4 2 3" xfId="2272" xr:uid="{00000000-0005-0000-0000-0000E2080000}"/>
    <cellStyle name="Output 4 2 3 2" xfId="2273" xr:uid="{00000000-0005-0000-0000-0000E3080000}"/>
    <cellStyle name="Output 4 2 4" xfId="2274" xr:uid="{00000000-0005-0000-0000-0000E4080000}"/>
    <cellStyle name="Output 4 2 4 2" xfId="2275" xr:uid="{00000000-0005-0000-0000-0000E5080000}"/>
    <cellStyle name="Output 4 2 5" xfId="2276" xr:uid="{00000000-0005-0000-0000-0000E6080000}"/>
    <cellStyle name="Output 4 2 5 2" xfId="2277" xr:uid="{00000000-0005-0000-0000-0000E7080000}"/>
    <cellStyle name="Output 4 3" xfId="2278" xr:uid="{00000000-0005-0000-0000-0000E8080000}"/>
    <cellStyle name="Output 4 4" xfId="2279" xr:uid="{00000000-0005-0000-0000-0000E9080000}"/>
    <cellStyle name="Output 4 4 2" xfId="2280" xr:uid="{00000000-0005-0000-0000-0000EA080000}"/>
    <cellStyle name="Output 4 5" xfId="2281" xr:uid="{00000000-0005-0000-0000-0000EB080000}"/>
    <cellStyle name="Output 4 5 2" xfId="2282" xr:uid="{00000000-0005-0000-0000-0000EC080000}"/>
    <cellStyle name="Output 4 6" xfId="2283" xr:uid="{00000000-0005-0000-0000-0000ED080000}"/>
    <cellStyle name="Output 4 6 2" xfId="2284" xr:uid="{00000000-0005-0000-0000-0000EE080000}"/>
    <cellStyle name="Output 5" xfId="2285" xr:uid="{00000000-0005-0000-0000-0000EF080000}"/>
    <cellStyle name="Output 5 2" xfId="2286" xr:uid="{00000000-0005-0000-0000-0000F0080000}"/>
    <cellStyle name="Output 5 3" xfId="2287" xr:uid="{00000000-0005-0000-0000-0000F1080000}"/>
    <cellStyle name="Output 5 3 2" xfId="2288" xr:uid="{00000000-0005-0000-0000-0000F2080000}"/>
    <cellStyle name="Output 5 4" xfId="2289" xr:uid="{00000000-0005-0000-0000-0000F3080000}"/>
    <cellStyle name="Output 5 4 2" xfId="2290" xr:uid="{00000000-0005-0000-0000-0000F4080000}"/>
    <cellStyle name="Output 5 5" xfId="2291" xr:uid="{00000000-0005-0000-0000-0000F5080000}"/>
    <cellStyle name="Output 5 5 2" xfId="2292" xr:uid="{00000000-0005-0000-0000-0000F6080000}"/>
    <cellStyle name="Output 6" xfId="2293" xr:uid="{00000000-0005-0000-0000-0000F7080000}"/>
    <cellStyle name="Output 6 2" xfId="2294" xr:uid="{00000000-0005-0000-0000-0000F8080000}"/>
    <cellStyle name="Output 6 3" xfId="2295" xr:uid="{00000000-0005-0000-0000-0000F9080000}"/>
    <cellStyle name="Output 6 3 2" xfId="2296" xr:uid="{00000000-0005-0000-0000-0000FA080000}"/>
    <cellStyle name="Output 6 4" xfId="2297" xr:uid="{00000000-0005-0000-0000-0000FB080000}"/>
    <cellStyle name="Output 6 4 2" xfId="2298" xr:uid="{00000000-0005-0000-0000-0000FC080000}"/>
    <cellStyle name="Output 6 5" xfId="2299" xr:uid="{00000000-0005-0000-0000-0000FD080000}"/>
    <cellStyle name="Output 6 5 2" xfId="2300" xr:uid="{00000000-0005-0000-0000-0000FE080000}"/>
    <cellStyle name="Output 7" xfId="2301" xr:uid="{00000000-0005-0000-0000-0000FF080000}"/>
    <cellStyle name="Output 7 2" xfId="2302" xr:uid="{00000000-0005-0000-0000-000000090000}"/>
    <cellStyle name="Output 7 3" xfId="2303" xr:uid="{00000000-0005-0000-0000-000001090000}"/>
    <cellStyle name="Output 7 3 2" xfId="2304" xr:uid="{00000000-0005-0000-0000-000002090000}"/>
    <cellStyle name="Output 7 4" xfId="2305" xr:uid="{00000000-0005-0000-0000-000003090000}"/>
    <cellStyle name="Output 7 4 2" xfId="2306" xr:uid="{00000000-0005-0000-0000-000004090000}"/>
    <cellStyle name="Output 7 5" xfId="2307" xr:uid="{00000000-0005-0000-0000-000005090000}"/>
    <cellStyle name="Output 7 5 2" xfId="2308" xr:uid="{00000000-0005-0000-0000-000006090000}"/>
    <cellStyle name="Output 8" xfId="2309" xr:uid="{00000000-0005-0000-0000-000007090000}"/>
    <cellStyle name="Output 8 2" xfId="2310" xr:uid="{00000000-0005-0000-0000-000008090000}"/>
    <cellStyle name="Output 8 3" xfId="2311" xr:uid="{00000000-0005-0000-0000-000009090000}"/>
    <cellStyle name="Output 8 3 2" xfId="2312" xr:uid="{00000000-0005-0000-0000-00000A090000}"/>
    <cellStyle name="Output 8 4" xfId="2313" xr:uid="{00000000-0005-0000-0000-00000B090000}"/>
    <cellStyle name="Output 8 4 2" xfId="2314" xr:uid="{00000000-0005-0000-0000-00000C090000}"/>
    <cellStyle name="Output 8 5" xfId="2315" xr:uid="{00000000-0005-0000-0000-00000D090000}"/>
    <cellStyle name="Output 8 5 2" xfId="2316" xr:uid="{00000000-0005-0000-0000-00000E090000}"/>
    <cellStyle name="Output 9" xfId="2317" xr:uid="{00000000-0005-0000-0000-00000F090000}"/>
    <cellStyle name="Output 9 2" xfId="2318" xr:uid="{00000000-0005-0000-0000-000010090000}"/>
    <cellStyle name="Output 9 3" xfId="2319" xr:uid="{00000000-0005-0000-0000-000011090000}"/>
    <cellStyle name="Output 9 3 2" xfId="2320" xr:uid="{00000000-0005-0000-0000-000012090000}"/>
    <cellStyle name="Output 9 4" xfId="2321" xr:uid="{00000000-0005-0000-0000-000013090000}"/>
    <cellStyle name="Output 9 4 2" xfId="2322" xr:uid="{00000000-0005-0000-0000-000014090000}"/>
    <cellStyle name="Output 9 5" xfId="2323" xr:uid="{00000000-0005-0000-0000-000015090000}"/>
    <cellStyle name="Output 9 5 2" xfId="2324" xr:uid="{00000000-0005-0000-0000-000016090000}"/>
    <cellStyle name="OUTPUT AMOUNTS" xfId="2325" xr:uid="{00000000-0005-0000-0000-000017090000}"/>
    <cellStyle name="OUTPUT AMOUNTS 2" xfId="2326" xr:uid="{00000000-0005-0000-0000-000018090000}"/>
    <cellStyle name="OUTPUT COLUMN HEADINGS" xfId="2327" xr:uid="{00000000-0005-0000-0000-000019090000}"/>
    <cellStyle name="OUTPUT LINE ITEMS" xfId="2328" xr:uid="{00000000-0005-0000-0000-00001A090000}"/>
    <cellStyle name="Output Line Items 2" xfId="2329" xr:uid="{00000000-0005-0000-0000-00001B090000}"/>
    <cellStyle name="Output Line Items_WK14 Flash" xfId="2330" xr:uid="{00000000-0005-0000-0000-00001C090000}"/>
    <cellStyle name="OUTPUT REPORT HEADING" xfId="2331" xr:uid="{00000000-0005-0000-0000-00001D090000}"/>
    <cellStyle name="OUTPUT REPORT TITLE" xfId="2332" xr:uid="{00000000-0005-0000-0000-00001E090000}"/>
    <cellStyle name="Page Number" xfId="2333" xr:uid="{00000000-0005-0000-0000-00001F090000}"/>
    <cellStyle name="per.style" xfId="2334" xr:uid="{00000000-0005-0000-0000-000020090000}"/>
    <cellStyle name="Percen - Style2" xfId="2335" xr:uid="{00000000-0005-0000-0000-000021090000}"/>
    <cellStyle name="Percent" xfId="2336" builtinId="5"/>
    <cellStyle name="Percent [0]" xfId="2337" xr:uid="{00000000-0005-0000-0000-000023090000}"/>
    <cellStyle name="Percent [00]" xfId="2338" xr:uid="{00000000-0005-0000-0000-000024090000}"/>
    <cellStyle name="Percent [2]" xfId="2339" xr:uid="{00000000-0005-0000-0000-000025090000}"/>
    <cellStyle name="Percent [2] 2" xfId="2340" xr:uid="{00000000-0005-0000-0000-000026090000}"/>
    <cellStyle name="Percent [2] 2 2" xfId="2341" xr:uid="{00000000-0005-0000-0000-000027090000}"/>
    <cellStyle name="Percent [2] 3" xfId="2342" xr:uid="{00000000-0005-0000-0000-000028090000}"/>
    <cellStyle name="Percent [2] 3 2" xfId="2343" xr:uid="{00000000-0005-0000-0000-000029090000}"/>
    <cellStyle name="Percent [2] 4" xfId="2344" xr:uid="{00000000-0005-0000-0000-00002A090000}"/>
    <cellStyle name="Percent [2] 4 2" xfId="2345" xr:uid="{00000000-0005-0000-0000-00002B090000}"/>
    <cellStyle name="Percent [2] 5" xfId="2346" xr:uid="{00000000-0005-0000-0000-00002C090000}"/>
    <cellStyle name="Percent [2] 5 2" xfId="2347" xr:uid="{00000000-0005-0000-0000-00002D090000}"/>
    <cellStyle name="Percent [2] 6" xfId="2348" xr:uid="{00000000-0005-0000-0000-00002E090000}"/>
    <cellStyle name="Percent [2] 6 2" xfId="2349" xr:uid="{00000000-0005-0000-0000-00002F090000}"/>
    <cellStyle name="Percent [2] 7" xfId="2350" xr:uid="{00000000-0005-0000-0000-000030090000}"/>
    <cellStyle name="Percent [2] 7 2" xfId="2351" xr:uid="{00000000-0005-0000-0000-000031090000}"/>
    <cellStyle name="Percent [2] 8" xfId="2352" xr:uid="{00000000-0005-0000-0000-000032090000}"/>
    <cellStyle name="Percent 10" xfId="2353" xr:uid="{00000000-0005-0000-0000-000033090000}"/>
    <cellStyle name="Percent 10 2" xfId="2354" xr:uid="{00000000-0005-0000-0000-000034090000}"/>
    <cellStyle name="Percent 11" xfId="2355" xr:uid="{00000000-0005-0000-0000-000035090000}"/>
    <cellStyle name="Percent 11 2" xfId="2356" xr:uid="{00000000-0005-0000-0000-000036090000}"/>
    <cellStyle name="Percent 12" xfId="2357" xr:uid="{00000000-0005-0000-0000-000037090000}"/>
    <cellStyle name="Percent 12 2" xfId="2358" xr:uid="{00000000-0005-0000-0000-000038090000}"/>
    <cellStyle name="Percent 13" xfId="2359" xr:uid="{00000000-0005-0000-0000-000039090000}"/>
    <cellStyle name="Percent 14" xfId="2360" xr:uid="{00000000-0005-0000-0000-00003A090000}"/>
    <cellStyle name="Percent 2" xfId="2361" xr:uid="{00000000-0005-0000-0000-00003B090000}"/>
    <cellStyle name="Percent 2 10" xfId="2362" xr:uid="{00000000-0005-0000-0000-00003C090000}"/>
    <cellStyle name="Percent 2 10 2" xfId="2363" xr:uid="{00000000-0005-0000-0000-00003D090000}"/>
    <cellStyle name="Percent 2 10 3" xfId="2364" xr:uid="{00000000-0005-0000-0000-00003E090000}"/>
    <cellStyle name="Percent 2 11" xfId="2365" xr:uid="{00000000-0005-0000-0000-00003F090000}"/>
    <cellStyle name="Percent 2 11 2" xfId="2366" xr:uid="{00000000-0005-0000-0000-000040090000}"/>
    <cellStyle name="Percent 2 11 3" xfId="2367" xr:uid="{00000000-0005-0000-0000-000041090000}"/>
    <cellStyle name="Percent 2 12" xfId="2368" xr:uid="{00000000-0005-0000-0000-000042090000}"/>
    <cellStyle name="Percent 2 12 2" xfId="2369" xr:uid="{00000000-0005-0000-0000-000043090000}"/>
    <cellStyle name="Percent 2 12 3" xfId="2370" xr:uid="{00000000-0005-0000-0000-000044090000}"/>
    <cellStyle name="Percent 2 13" xfId="2371" xr:uid="{00000000-0005-0000-0000-000045090000}"/>
    <cellStyle name="Percent 2 13 2" xfId="2372" xr:uid="{00000000-0005-0000-0000-000046090000}"/>
    <cellStyle name="Percent 2 13 3" xfId="2373" xr:uid="{00000000-0005-0000-0000-000047090000}"/>
    <cellStyle name="Percent 2 14" xfId="2374" xr:uid="{00000000-0005-0000-0000-000048090000}"/>
    <cellStyle name="Percent 2 14 2" xfId="2375" xr:uid="{00000000-0005-0000-0000-000049090000}"/>
    <cellStyle name="Percent 2 14 3" xfId="2376" xr:uid="{00000000-0005-0000-0000-00004A090000}"/>
    <cellStyle name="Percent 2 15" xfId="2377" xr:uid="{00000000-0005-0000-0000-00004B090000}"/>
    <cellStyle name="Percent 2 15 2" xfId="2378" xr:uid="{00000000-0005-0000-0000-00004C090000}"/>
    <cellStyle name="Percent 2 16" xfId="2379" xr:uid="{00000000-0005-0000-0000-00004D090000}"/>
    <cellStyle name="Percent 2 16 2" xfId="2380" xr:uid="{00000000-0005-0000-0000-00004E090000}"/>
    <cellStyle name="Percent 2 17" xfId="2381" xr:uid="{00000000-0005-0000-0000-00004F090000}"/>
    <cellStyle name="Percent 2 17 2" xfId="2382" xr:uid="{00000000-0005-0000-0000-000050090000}"/>
    <cellStyle name="Percent 2 18" xfId="2383" xr:uid="{00000000-0005-0000-0000-000051090000}"/>
    <cellStyle name="Percent 2 18 2" xfId="2384" xr:uid="{00000000-0005-0000-0000-000052090000}"/>
    <cellStyle name="Percent 2 19" xfId="2385" xr:uid="{00000000-0005-0000-0000-000053090000}"/>
    <cellStyle name="Percent 2 19 2" xfId="2386" xr:uid="{00000000-0005-0000-0000-000054090000}"/>
    <cellStyle name="Percent 2 2" xfId="2387" xr:uid="{00000000-0005-0000-0000-000055090000}"/>
    <cellStyle name="Percent 2 2 2" xfId="2388" xr:uid="{00000000-0005-0000-0000-000056090000}"/>
    <cellStyle name="Percent 2 2 2 2" xfId="2389" xr:uid="{00000000-0005-0000-0000-000057090000}"/>
    <cellStyle name="Percent 2 2 3" xfId="2390" xr:uid="{00000000-0005-0000-0000-000058090000}"/>
    <cellStyle name="Percent 2 2 3 2" xfId="2391" xr:uid="{00000000-0005-0000-0000-000059090000}"/>
    <cellStyle name="Percent 2 2 4" xfId="2392" xr:uid="{00000000-0005-0000-0000-00005A090000}"/>
    <cellStyle name="Percent 2 20" xfId="2393" xr:uid="{00000000-0005-0000-0000-00005B090000}"/>
    <cellStyle name="Percent 2 20 2" xfId="2394" xr:uid="{00000000-0005-0000-0000-00005C090000}"/>
    <cellStyle name="Percent 2 3" xfId="2395" xr:uid="{00000000-0005-0000-0000-00005D090000}"/>
    <cellStyle name="Percent 2 3 2" xfId="2396" xr:uid="{00000000-0005-0000-0000-00005E090000}"/>
    <cellStyle name="Percent 2 3 3" xfId="2397" xr:uid="{00000000-0005-0000-0000-00005F090000}"/>
    <cellStyle name="Percent 2 3 3 2" xfId="2398" xr:uid="{00000000-0005-0000-0000-000060090000}"/>
    <cellStyle name="Percent 2 3 4" xfId="2399" xr:uid="{00000000-0005-0000-0000-000061090000}"/>
    <cellStyle name="Percent 2 4" xfId="2400" xr:uid="{00000000-0005-0000-0000-000062090000}"/>
    <cellStyle name="Percent 2 4 2" xfId="2401" xr:uid="{00000000-0005-0000-0000-000063090000}"/>
    <cellStyle name="Percent 2 4 3" xfId="2402" xr:uid="{00000000-0005-0000-0000-000064090000}"/>
    <cellStyle name="Percent 2 5" xfId="2403" xr:uid="{00000000-0005-0000-0000-000065090000}"/>
    <cellStyle name="Percent 2 5 2" xfId="2404" xr:uid="{00000000-0005-0000-0000-000066090000}"/>
    <cellStyle name="Percent 2 5 3" xfId="2405" xr:uid="{00000000-0005-0000-0000-000067090000}"/>
    <cellStyle name="Percent 2 6" xfId="2406" xr:uid="{00000000-0005-0000-0000-000068090000}"/>
    <cellStyle name="Percent 2 6 2" xfId="2407" xr:uid="{00000000-0005-0000-0000-000069090000}"/>
    <cellStyle name="Percent 2 6 3" xfId="2408" xr:uid="{00000000-0005-0000-0000-00006A090000}"/>
    <cellStyle name="Percent 2 7" xfId="2409" xr:uid="{00000000-0005-0000-0000-00006B090000}"/>
    <cellStyle name="Percent 2 7 2" xfId="2410" xr:uid="{00000000-0005-0000-0000-00006C090000}"/>
    <cellStyle name="Percent 2 7 3" xfId="2411" xr:uid="{00000000-0005-0000-0000-00006D090000}"/>
    <cellStyle name="Percent 2 8" xfId="2412" xr:uid="{00000000-0005-0000-0000-00006E090000}"/>
    <cellStyle name="Percent 2 8 2" xfId="2413" xr:uid="{00000000-0005-0000-0000-00006F090000}"/>
    <cellStyle name="Percent 2 8 3" xfId="2414" xr:uid="{00000000-0005-0000-0000-000070090000}"/>
    <cellStyle name="Percent 2 9" xfId="2415" xr:uid="{00000000-0005-0000-0000-000071090000}"/>
    <cellStyle name="Percent 2 9 2" xfId="2416" xr:uid="{00000000-0005-0000-0000-000072090000}"/>
    <cellStyle name="Percent 2 9 3" xfId="2417" xr:uid="{00000000-0005-0000-0000-000073090000}"/>
    <cellStyle name="Percent 3" xfId="2418" xr:uid="{00000000-0005-0000-0000-000074090000}"/>
    <cellStyle name="Percent 3 2" xfId="2419" xr:uid="{00000000-0005-0000-0000-000075090000}"/>
    <cellStyle name="Percent 3 2 2" xfId="2420" xr:uid="{00000000-0005-0000-0000-000076090000}"/>
    <cellStyle name="Percent 3 3" xfId="2421" xr:uid="{00000000-0005-0000-0000-000077090000}"/>
    <cellStyle name="Percent 3 3 2" xfId="2422" xr:uid="{00000000-0005-0000-0000-000078090000}"/>
    <cellStyle name="Percent 3 4" xfId="2423" xr:uid="{00000000-0005-0000-0000-000079090000}"/>
    <cellStyle name="Percent 3 5" xfId="2424" xr:uid="{00000000-0005-0000-0000-00007A090000}"/>
    <cellStyle name="Percent 3 5 2" xfId="2425" xr:uid="{00000000-0005-0000-0000-00007B090000}"/>
    <cellStyle name="Percent 4" xfId="2426" xr:uid="{00000000-0005-0000-0000-00007C090000}"/>
    <cellStyle name="Percent 4 2" xfId="2427" xr:uid="{00000000-0005-0000-0000-00007D090000}"/>
    <cellStyle name="Percent 4 2 2" xfId="2428" xr:uid="{00000000-0005-0000-0000-00007E090000}"/>
    <cellStyle name="Percent 4 3" xfId="2429" xr:uid="{00000000-0005-0000-0000-00007F090000}"/>
    <cellStyle name="Percent 4 4" xfId="2430" xr:uid="{00000000-0005-0000-0000-000080090000}"/>
    <cellStyle name="Percent 5" xfId="2431" xr:uid="{00000000-0005-0000-0000-000081090000}"/>
    <cellStyle name="Percent 5 2" xfId="2432" xr:uid="{00000000-0005-0000-0000-000082090000}"/>
    <cellStyle name="Percent 5 2 2" xfId="2433" xr:uid="{00000000-0005-0000-0000-000083090000}"/>
    <cellStyle name="Percent 5 3" xfId="2434" xr:uid="{00000000-0005-0000-0000-000084090000}"/>
    <cellStyle name="Percent 5 4" xfId="2435" xr:uid="{00000000-0005-0000-0000-000085090000}"/>
    <cellStyle name="Percent 6" xfId="2436" xr:uid="{00000000-0005-0000-0000-000086090000}"/>
    <cellStyle name="Percent 6 2" xfId="2437" xr:uid="{00000000-0005-0000-0000-000087090000}"/>
    <cellStyle name="Percent 7" xfId="2438" xr:uid="{00000000-0005-0000-0000-000088090000}"/>
    <cellStyle name="Percent 7 2" xfId="2439" xr:uid="{00000000-0005-0000-0000-000089090000}"/>
    <cellStyle name="Percent 8" xfId="2440" xr:uid="{00000000-0005-0000-0000-00008A090000}"/>
    <cellStyle name="Percent 8 2" xfId="2441" xr:uid="{00000000-0005-0000-0000-00008B090000}"/>
    <cellStyle name="Percent 9" xfId="2442" xr:uid="{00000000-0005-0000-0000-00008C090000}"/>
    <cellStyle name="Percent 9 2" xfId="2443" xr:uid="{00000000-0005-0000-0000-00008D090000}"/>
    <cellStyle name="PPCRef_AA_AFI_25d74450cb45448584f9e87e87250494_25d74450cb45448584f9e87e87250494" xfId="2444" xr:uid="{00000000-0005-0000-0000-00008E090000}"/>
    <cellStyle name="PrePop Currency (0)" xfId="2445" xr:uid="{00000000-0005-0000-0000-00008F090000}"/>
    <cellStyle name="PrePop Currency (2)" xfId="2446" xr:uid="{00000000-0005-0000-0000-000090090000}"/>
    <cellStyle name="PrePop Units (0)" xfId="2447" xr:uid="{00000000-0005-0000-0000-000091090000}"/>
    <cellStyle name="PrePop Units (1)" xfId="2448" xr:uid="{00000000-0005-0000-0000-000092090000}"/>
    <cellStyle name="PrePop Units (2)" xfId="2449" xr:uid="{00000000-0005-0000-0000-000093090000}"/>
    <cellStyle name="PSChar" xfId="2450" xr:uid="{00000000-0005-0000-0000-000094090000}"/>
    <cellStyle name="PSChar 2" xfId="2451" xr:uid="{00000000-0005-0000-0000-000095090000}"/>
    <cellStyle name="PSDate" xfId="2452" xr:uid="{00000000-0005-0000-0000-000096090000}"/>
    <cellStyle name="PSDate 2" xfId="2453" xr:uid="{00000000-0005-0000-0000-000097090000}"/>
    <cellStyle name="PSDec" xfId="2454" xr:uid="{00000000-0005-0000-0000-000098090000}"/>
    <cellStyle name="PSDec 2" xfId="2455" xr:uid="{00000000-0005-0000-0000-000099090000}"/>
    <cellStyle name="PSDec 2 2" xfId="2456" xr:uid="{00000000-0005-0000-0000-00009A090000}"/>
    <cellStyle name="PSDec 2 3" xfId="2457" xr:uid="{00000000-0005-0000-0000-00009B090000}"/>
    <cellStyle name="PSDec 2 4" xfId="2458" xr:uid="{00000000-0005-0000-0000-00009C090000}"/>
    <cellStyle name="PSHeading" xfId="2459" xr:uid="{00000000-0005-0000-0000-00009D090000}"/>
    <cellStyle name="PSHeading 2" xfId="2460" xr:uid="{00000000-0005-0000-0000-00009E090000}"/>
    <cellStyle name="PSHeading 3" xfId="2461" xr:uid="{00000000-0005-0000-0000-00009F090000}"/>
    <cellStyle name="PSHeading 3 2" xfId="2462" xr:uid="{00000000-0005-0000-0000-0000A0090000}"/>
    <cellStyle name="PSHeading 3 3" xfId="2463" xr:uid="{00000000-0005-0000-0000-0000A1090000}"/>
    <cellStyle name="PSInt" xfId="2464" xr:uid="{00000000-0005-0000-0000-0000A2090000}"/>
    <cellStyle name="PSInt 2" xfId="2465" xr:uid="{00000000-0005-0000-0000-0000A3090000}"/>
    <cellStyle name="PSSpacer" xfId="2466" xr:uid="{00000000-0005-0000-0000-0000A4090000}"/>
    <cellStyle name="RevList" xfId="2467" xr:uid="{00000000-0005-0000-0000-0000A5090000}"/>
    <cellStyle name="Sheet Title" xfId="2468" xr:uid="{00000000-0005-0000-0000-0000A6090000}"/>
    <cellStyle name="Standard_COST INPUT SHEET" xfId="2469" xr:uid="{00000000-0005-0000-0000-0000A7090000}"/>
    <cellStyle name="Style 1" xfId="2470" xr:uid="{00000000-0005-0000-0000-0000A8090000}"/>
    <cellStyle name="Style 1 2" xfId="2471" xr:uid="{00000000-0005-0000-0000-0000A9090000}"/>
    <cellStyle name="Style 1 2 2" xfId="2472" xr:uid="{00000000-0005-0000-0000-0000AA090000}"/>
    <cellStyle name="Style 1 3" xfId="2473" xr:uid="{00000000-0005-0000-0000-0000AB090000}"/>
    <cellStyle name="Style 1 3 2" xfId="2474" xr:uid="{00000000-0005-0000-0000-0000AC090000}"/>
    <cellStyle name="Style 1 4" xfId="2475" xr:uid="{00000000-0005-0000-0000-0000AD090000}"/>
    <cellStyle name="Subtotal" xfId="2476" xr:uid="{00000000-0005-0000-0000-0000AE090000}"/>
    <cellStyle name="Table Head" xfId="2477" xr:uid="{00000000-0005-0000-0000-0000AF090000}"/>
    <cellStyle name="Table Head Aligned" xfId="2478" xr:uid="{00000000-0005-0000-0000-0000B0090000}"/>
    <cellStyle name="Table Head Blue" xfId="2479" xr:uid="{00000000-0005-0000-0000-0000B1090000}"/>
    <cellStyle name="Table Head Green" xfId="2480" xr:uid="{00000000-0005-0000-0000-0000B2090000}"/>
    <cellStyle name="Table Title" xfId="2481" xr:uid="{00000000-0005-0000-0000-0000B3090000}"/>
    <cellStyle name="Table Units" xfId="2482" xr:uid="{00000000-0005-0000-0000-0000B4090000}"/>
    <cellStyle name="Text Indent A" xfId="2483" xr:uid="{00000000-0005-0000-0000-0000B5090000}"/>
    <cellStyle name="Text Indent A 2" xfId="2484" xr:uid="{00000000-0005-0000-0000-0000B6090000}"/>
    <cellStyle name="Text Indent B" xfId="2485" xr:uid="{00000000-0005-0000-0000-0000B7090000}"/>
    <cellStyle name="Text Indent C" xfId="2486" xr:uid="{00000000-0005-0000-0000-0000B8090000}"/>
    <cellStyle name="Tickmark" xfId="2487" xr:uid="{00000000-0005-0000-0000-0000B9090000}"/>
    <cellStyle name="Title 10" xfId="2488" xr:uid="{00000000-0005-0000-0000-0000BA090000}"/>
    <cellStyle name="Title 11" xfId="2489" xr:uid="{00000000-0005-0000-0000-0000BB090000}"/>
    <cellStyle name="Title 12" xfId="2490" xr:uid="{00000000-0005-0000-0000-0000BC090000}"/>
    <cellStyle name="Title 13" xfId="2491" xr:uid="{00000000-0005-0000-0000-0000BD090000}"/>
    <cellStyle name="Title 14" xfId="2492" xr:uid="{00000000-0005-0000-0000-0000BE090000}"/>
    <cellStyle name="Title 15" xfId="2493" xr:uid="{00000000-0005-0000-0000-0000BF090000}"/>
    <cellStyle name="Title 16" xfId="2494" xr:uid="{00000000-0005-0000-0000-0000C0090000}"/>
    <cellStyle name="Title 2" xfId="2495" xr:uid="{00000000-0005-0000-0000-0000C1090000}"/>
    <cellStyle name="Title 3" xfId="2496" xr:uid="{00000000-0005-0000-0000-0000C2090000}"/>
    <cellStyle name="Title 4" xfId="2497" xr:uid="{00000000-0005-0000-0000-0000C3090000}"/>
    <cellStyle name="Title 5" xfId="2498" xr:uid="{00000000-0005-0000-0000-0000C4090000}"/>
    <cellStyle name="Title 6" xfId="2499" xr:uid="{00000000-0005-0000-0000-0000C5090000}"/>
    <cellStyle name="Title 7" xfId="2500" xr:uid="{00000000-0005-0000-0000-0000C6090000}"/>
    <cellStyle name="Title 8" xfId="2501" xr:uid="{00000000-0005-0000-0000-0000C7090000}"/>
    <cellStyle name="Title 9" xfId="2502" xr:uid="{00000000-0005-0000-0000-0000C8090000}"/>
    <cellStyle name="Total 10" xfId="2503" xr:uid="{00000000-0005-0000-0000-0000C9090000}"/>
    <cellStyle name="Total 10 2" xfId="2504" xr:uid="{00000000-0005-0000-0000-0000CA090000}"/>
    <cellStyle name="Total 10 2 2" xfId="2505" xr:uid="{00000000-0005-0000-0000-0000CB090000}"/>
    <cellStyle name="Total 10 3" xfId="2506" xr:uid="{00000000-0005-0000-0000-0000CC090000}"/>
    <cellStyle name="Total 10 3 2" xfId="2507" xr:uid="{00000000-0005-0000-0000-0000CD090000}"/>
    <cellStyle name="Total 10 4" xfId="2508" xr:uid="{00000000-0005-0000-0000-0000CE090000}"/>
    <cellStyle name="Total 10 4 2" xfId="2509" xr:uid="{00000000-0005-0000-0000-0000CF090000}"/>
    <cellStyle name="Total 10 5" xfId="2510" xr:uid="{00000000-0005-0000-0000-0000D0090000}"/>
    <cellStyle name="Total 10 5 2" xfId="2511" xr:uid="{00000000-0005-0000-0000-0000D1090000}"/>
    <cellStyle name="Total 11" xfId="2512" xr:uid="{00000000-0005-0000-0000-0000D2090000}"/>
    <cellStyle name="Total 11 2" xfId="2513" xr:uid="{00000000-0005-0000-0000-0000D3090000}"/>
    <cellStyle name="Total 11 2 2" xfId="2514" xr:uid="{00000000-0005-0000-0000-0000D4090000}"/>
    <cellStyle name="Total 11 3" xfId="2515" xr:uid="{00000000-0005-0000-0000-0000D5090000}"/>
    <cellStyle name="Total 11 3 2" xfId="2516" xr:uid="{00000000-0005-0000-0000-0000D6090000}"/>
    <cellStyle name="Total 11 4" xfId="2517" xr:uid="{00000000-0005-0000-0000-0000D7090000}"/>
    <cellStyle name="Total 11 4 2" xfId="2518" xr:uid="{00000000-0005-0000-0000-0000D8090000}"/>
    <cellStyle name="Total 11 5" xfId="2519" xr:uid="{00000000-0005-0000-0000-0000D9090000}"/>
    <cellStyle name="Total 11 5 2" xfId="2520" xr:uid="{00000000-0005-0000-0000-0000DA090000}"/>
    <cellStyle name="Total 12" xfId="2521" xr:uid="{00000000-0005-0000-0000-0000DB090000}"/>
    <cellStyle name="Total 12 2" xfId="2522" xr:uid="{00000000-0005-0000-0000-0000DC090000}"/>
    <cellStyle name="Total 12 2 2" xfId="2523" xr:uid="{00000000-0005-0000-0000-0000DD090000}"/>
    <cellStyle name="Total 12 3" xfId="2524" xr:uid="{00000000-0005-0000-0000-0000DE090000}"/>
    <cellStyle name="Total 12 3 2" xfId="2525" xr:uid="{00000000-0005-0000-0000-0000DF090000}"/>
    <cellStyle name="Total 12 4" xfId="2526" xr:uid="{00000000-0005-0000-0000-0000E0090000}"/>
    <cellStyle name="Total 12 4 2" xfId="2527" xr:uid="{00000000-0005-0000-0000-0000E1090000}"/>
    <cellStyle name="Total 12 5" xfId="2528" xr:uid="{00000000-0005-0000-0000-0000E2090000}"/>
    <cellStyle name="Total 12 5 2" xfId="2529" xr:uid="{00000000-0005-0000-0000-0000E3090000}"/>
    <cellStyle name="Total 13" xfId="2530" xr:uid="{00000000-0005-0000-0000-0000E4090000}"/>
    <cellStyle name="Total 13 2" xfId="2531" xr:uid="{00000000-0005-0000-0000-0000E5090000}"/>
    <cellStyle name="Total 13 2 2" xfId="2532" xr:uid="{00000000-0005-0000-0000-0000E6090000}"/>
    <cellStyle name="Total 13 3" xfId="2533" xr:uid="{00000000-0005-0000-0000-0000E7090000}"/>
    <cellStyle name="Total 13 3 2" xfId="2534" xr:uid="{00000000-0005-0000-0000-0000E8090000}"/>
    <cellStyle name="Total 13 4" xfId="2535" xr:uid="{00000000-0005-0000-0000-0000E9090000}"/>
    <cellStyle name="Total 13 4 2" xfId="2536" xr:uid="{00000000-0005-0000-0000-0000EA090000}"/>
    <cellStyle name="Total 13 5" xfId="2537" xr:uid="{00000000-0005-0000-0000-0000EB090000}"/>
    <cellStyle name="Total 13 5 2" xfId="2538" xr:uid="{00000000-0005-0000-0000-0000EC090000}"/>
    <cellStyle name="Total 14" xfId="2539" xr:uid="{00000000-0005-0000-0000-0000ED090000}"/>
    <cellStyle name="Total 14 2" xfId="2540" xr:uid="{00000000-0005-0000-0000-0000EE090000}"/>
    <cellStyle name="Total 14 2 2" xfId="2541" xr:uid="{00000000-0005-0000-0000-0000EF090000}"/>
    <cellStyle name="Total 14 3" xfId="2542" xr:uid="{00000000-0005-0000-0000-0000F0090000}"/>
    <cellStyle name="Total 14 3 2" xfId="2543" xr:uid="{00000000-0005-0000-0000-0000F1090000}"/>
    <cellStyle name="Total 14 4" xfId="2544" xr:uid="{00000000-0005-0000-0000-0000F2090000}"/>
    <cellStyle name="Total 14 4 2" xfId="2545" xr:uid="{00000000-0005-0000-0000-0000F3090000}"/>
    <cellStyle name="Total 14 5" xfId="2546" xr:uid="{00000000-0005-0000-0000-0000F4090000}"/>
    <cellStyle name="Total 14 5 2" xfId="2547" xr:uid="{00000000-0005-0000-0000-0000F5090000}"/>
    <cellStyle name="Total 15" xfId="2548" xr:uid="{00000000-0005-0000-0000-0000F6090000}"/>
    <cellStyle name="Total 16" xfId="2549" xr:uid="{00000000-0005-0000-0000-0000F7090000}"/>
    <cellStyle name="Total 16 2" xfId="2550" xr:uid="{00000000-0005-0000-0000-0000F8090000}"/>
    <cellStyle name="Total 16 3" xfId="2551" xr:uid="{00000000-0005-0000-0000-0000F9090000}"/>
    <cellStyle name="Total 16 4" xfId="2552" xr:uid="{00000000-0005-0000-0000-0000FA090000}"/>
    <cellStyle name="Total 16 5" xfId="2553" xr:uid="{00000000-0005-0000-0000-0000FB090000}"/>
    <cellStyle name="Total 2" xfId="2554" xr:uid="{00000000-0005-0000-0000-0000FC090000}"/>
    <cellStyle name="Total 2 2" xfId="2555" xr:uid="{00000000-0005-0000-0000-0000FD090000}"/>
    <cellStyle name="Total 2 2 2" xfId="2556" xr:uid="{00000000-0005-0000-0000-0000FE090000}"/>
    <cellStyle name="Total 2 2 2 2" xfId="2557" xr:uid="{00000000-0005-0000-0000-0000FF090000}"/>
    <cellStyle name="Total 2 2 2 2 2" xfId="2558" xr:uid="{00000000-0005-0000-0000-0000000A0000}"/>
    <cellStyle name="Total 2 2 2 3" xfId="2559" xr:uid="{00000000-0005-0000-0000-0000010A0000}"/>
    <cellStyle name="Total 2 2 2 3 2" xfId="2560" xr:uid="{00000000-0005-0000-0000-0000020A0000}"/>
    <cellStyle name="Total 2 2 2 4" xfId="2561" xr:uid="{00000000-0005-0000-0000-0000030A0000}"/>
    <cellStyle name="Total 2 2 2 4 2" xfId="2562" xr:uid="{00000000-0005-0000-0000-0000040A0000}"/>
    <cellStyle name="Total 2 2 2 5" xfId="2563" xr:uid="{00000000-0005-0000-0000-0000050A0000}"/>
    <cellStyle name="Total 2 2 2 5 2" xfId="2564" xr:uid="{00000000-0005-0000-0000-0000060A0000}"/>
    <cellStyle name="Total 2 2 3" xfId="2565" xr:uid="{00000000-0005-0000-0000-0000070A0000}"/>
    <cellStyle name="Total 2 2 3 2" xfId="2566" xr:uid="{00000000-0005-0000-0000-0000080A0000}"/>
    <cellStyle name="Total 2 2 3 3" xfId="2567" xr:uid="{00000000-0005-0000-0000-0000090A0000}"/>
    <cellStyle name="Total 2 2 3 4" xfId="2568" xr:uid="{00000000-0005-0000-0000-00000A0A0000}"/>
    <cellStyle name="Total 2 2 3 5" xfId="2569" xr:uid="{00000000-0005-0000-0000-00000B0A0000}"/>
    <cellStyle name="Total 2 2 4" xfId="2570" xr:uid="{00000000-0005-0000-0000-00000C0A0000}"/>
    <cellStyle name="Total 2 2 5" xfId="2571" xr:uid="{00000000-0005-0000-0000-00000D0A0000}"/>
    <cellStyle name="Total 2 2 6" xfId="2572" xr:uid="{00000000-0005-0000-0000-00000E0A0000}"/>
    <cellStyle name="Total 2 2 7" xfId="2573" xr:uid="{00000000-0005-0000-0000-00000F0A0000}"/>
    <cellStyle name="Total 2 3" xfId="2574" xr:uid="{00000000-0005-0000-0000-0000100A0000}"/>
    <cellStyle name="Total 2 3 2" xfId="2575" xr:uid="{00000000-0005-0000-0000-0000110A0000}"/>
    <cellStyle name="Total 2 3 2 2" xfId="2576" xr:uid="{00000000-0005-0000-0000-0000120A0000}"/>
    <cellStyle name="Total 2 3 2 2 2" xfId="2577" xr:uid="{00000000-0005-0000-0000-0000130A0000}"/>
    <cellStyle name="Total 2 3 2 3" xfId="2578" xr:uid="{00000000-0005-0000-0000-0000140A0000}"/>
    <cellStyle name="Total 2 3 2 3 2" xfId="2579" xr:uid="{00000000-0005-0000-0000-0000150A0000}"/>
    <cellStyle name="Total 2 3 2 4" xfId="2580" xr:uid="{00000000-0005-0000-0000-0000160A0000}"/>
    <cellStyle name="Total 2 3 2 4 2" xfId="2581" xr:uid="{00000000-0005-0000-0000-0000170A0000}"/>
    <cellStyle name="Total 2 3 2 5" xfId="2582" xr:uid="{00000000-0005-0000-0000-0000180A0000}"/>
    <cellStyle name="Total 2 3 2 5 2" xfId="2583" xr:uid="{00000000-0005-0000-0000-0000190A0000}"/>
    <cellStyle name="Total 2 3 3" xfId="2584" xr:uid="{00000000-0005-0000-0000-00001A0A0000}"/>
    <cellStyle name="Total 2 3 4" xfId="2585" xr:uid="{00000000-0005-0000-0000-00001B0A0000}"/>
    <cellStyle name="Total 2 3 5" xfId="2586" xr:uid="{00000000-0005-0000-0000-00001C0A0000}"/>
    <cellStyle name="Total 2 3 6" xfId="2587" xr:uid="{00000000-0005-0000-0000-00001D0A0000}"/>
    <cellStyle name="Total 2 4" xfId="2588" xr:uid="{00000000-0005-0000-0000-00001E0A0000}"/>
    <cellStyle name="Total 2 4 2" xfId="2589" xr:uid="{00000000-0005-0000-0000-00001F0A0000}"/>
    <cellStyle name="Total 2 4 2 2" xfId="2590" xr:uid="{00000000-0005-0000-0000-0000200A0000}"/>
    <cellStyle name="Total 2 4 2 3" xfId="2591" xr:uid="{00000000-0005-0000-0000-0000210A0000}"/>
    <cellStyle name="Total 2 4 2 4" xfId="2592" xr:uid="{00000000-0005-0000-0000-0000220A0000}"/>
    <cellStyle name="Total 2 4 2 5" xfId="2593" xr:uid="{00000000-0005-0000-0000-0000230A0000}"/>
    <cellStyle name="Total 2 4 3" xfId="2594" xr:uid="{00000000-0005-0000-0000-0000240A0000}"/>
    <cellStyle name="Total 2 4 4" xfId="2595" xr:uid="{00000000-0005-0000-0000-0000250A0000}"/>
    <cellStyle name="Total 2 4 5" xfId="2596" xr:uid="{00000000-0005-0000-0000-0000260A0000}"/>
    <cellStyle name="Total 2 4 6" xfId="2597" xr:uid="{00000000-0005-0000-0000-0000270A0000}"/>
    <cellStyle name="Total 2 5" xfId="2598" xr:uid="{00000000-0005-0000-0000-0000280A0000}"/>
    <cellStyle name="Total 2 5 2" xfId="2599" xr:uid="{00000000-0005-0000-0000-0000290A0000}"/>
    <cellStyle name="Total 2 5 3" xfId="2600" xr:uid="{00000000-0005-0000-0000-00002A0A0000}"/>
    <cellStyle name="Total 2 5 4" xfId="2601" xr:uid="{00000000-0005-0000-0000-00002B0A0000}"/>
    <cellStyle name="Total 2 5 5" xfId="2602" xr:uid="{00000000-0005-0000-0000-00002C0A0000}"/>
    <cellStyle name="Total 2 6" xfId="2603" xr:uid="{00000000-0005-0000-0000-00002D0A0000}"/>
    <cellStyle name="Total 2 7" xfId="2604" xr:uid="{00000000-0005-0000-0000-00002E0A0000}"/>
    <cellStyle name="Total 2 8" xfId="2605" xr:uid="{00000000-0005-0000-0000-00002F0A0000}"/>
    <cellStyle name="Total 2 9" xfId="2606" xr:uid="{00000000-0005-0000-0000-0000300A0000}"/>
    <cellStyle name="Total 3" xfId="2607" xr:uid="{00000000-0005-0000-0000-0000310A0000}"/>
    <cellStyle name="Total 3 2" xfId="2608" xr:uid="{00000000-0005-0000-0000-0000320A0000}"/>
    <cellStyle name="Total 3 2 2" xfId="2609" xr:uid="{00000000-0005-0000-0000-0000330A0000}"/>
    <cellStyle name="Total 3 2 2 2" xfId="2610" xr:uid="{00000000-0005-0000-0000-0000340A0000}"/>
    <cellStyle name="Total 3 2 2 2 2" xfId="2611" xr:uid="{00000000-0005-0000-0000-0000350A0000}"/>
    <cellStyle name="Total 3 2 2 3" xfId="2612" xr:uid="{00000000-0005-0000-0000-0000360A0000}"/>
    <cellStyle name="Total 3 2 2 3 2" xfId="2613" xr:uid="{00000000-0005-0000-0000-0000370A0000}"/>
    <cellStyle name="Total 3 2 2 4" xfId="2614" xr:uid="{00000000-0005-0000-0000-0000380A0000}"/>
    <cellStyle name="Total 3 2 2 4 2" xfId="2615" xr:uid="{00000000-0005-0000-0000-0000390A0000}"/>
    <cellStyle name="Total 3 2 2 5" xfId="2616" xr:uid="{00000000-0005-0000-0000-00003A0A0000}"/>
    <cellStyle name="Total 3 2 2 5 2" xfId="2617" xr:uid="{00000000-0005-0000-0000-00003B0A0000}"/>
    <cellStyle name="Total 3 2 3" xfId="2618" xr:uid="{00000000-0005-0000-0000-00003C0A0000}"/>
    <cellStyle name="Total 3 2 3 2" xfId="2619" xr:uid="{00000000-0005-0000-0000-00003D0A0000}"/>
    <cellStyle name="Total 3 2 4" xfId="2620" xr:uid="{00000000-0005-0000-0000-00003E0A0000}"/>
    <cellStyle name="Total 3 2 4 2" xfId="2621" xr:uid="{00000000-0005-0000-0000-00003F0A0000}"/>
    <cellStyle name="Total 3 2 5" xfId="2622" xr:uid="{00000000-0005-0000-0000-0000400A0000}"/>
    <cellStyle name="Total 3 2 5 2" xfId="2623" xr:uid="{00000000-0005-0000-0000-0000410A0000}"/>
    <cellStyle name="Total 3 2 6" xfId="2624" xr:uid="{00000000-0005-0000-0000-0000420A0000}"/>
    <cellStyle name="Total 3 2 6 2" xfId="2625" xr:uid="{00000000-0005-0000-0000-0000430A0000}"/>
    <cellStyle name="Total 3 3" xfId="2626" xr:uid="{00000000-0005-0000-0000-0000440A0000}"/>
    <cellStyle name="Total 3 3 2" xfId="2627" xr:uid="{00000000-0005-0000-0000-0000450A0000}"/>
    <cellStyle name="Total 3 3 3" xfId="2628" xr:uid="{00000000-0005-0000-0000-0000460A0000}"/>
    <cellStyle name="Total 3 3 4" xfId="2629" xr:uid="{00000000-0005-0000-0000-0000470A0000}"/>
    <cellStyle name="Total 3 3 5" xfId="2630" xr:uid="{00000000-0005-0000-0000-0000480A0000}"/>
    <cellStyle name="Total 3 4" xfId="2631" xr:uid="{00000000-0005-0000-0000-0000490A0000}"/>
    <cellStyle name="Total 3 4 2" xfId="2632" xr:uid="{00000000-0005-0000-0000-00004A0A0000}"/>
    <cellStyle name="Total 3 5" xfId="2633" xr:uid="{00000000-0005-0000-0000-00004B0A0000}"/>
    <cellStyle name="Total 3 5 2" xfId="2634" xr:uid="{00000000-0005-0000-0000-00004C0A0000}"/>
    <cellStyle name="Total 3 6" xfId="2635" xr:uid="{00000000-0005-0000-0000-00004D0A0000}"/>
    <cellStyle name="Total 3 6 2" xfId="2636" xr:uid="{00000000-0005-0000-0000-00004E0A0000}"/>
    <cellStyle name="Total 3 7" xfId="2637" xr:uid="{00000000-0005-0000-0000-00004F0A0000}"/>
    <cellStyle name="Total 3 7 2" xfId="2638" xr:uid="{00000000-0005-0000-0000-0000500A0000}"/>
    <cellStyle name="Total 4" xfId="2639" xr:uid="{00000000-0005-0000-0000-0000510A0000}"/>
    <cellStyle name="Total 4 2" xfId="2640" xr:uid="{00000000-0005-0000-0000-0000520A0000}"/>
    <cellStyle name="Total 4 2 2" xfId="2641" xr:uid="{00000000-0005-0000-0000-0000530A0000}"/>
    <cellStyle name="Total 4 2 2 2" xfId="2642" xr:uid="{00000000-0005-0000-0000-0000540A0000}"/>
    <cellStyle name="Total 4 2 3" xfId="2643" xr:uid="{00000000-0005-0000-0000-0000550A0000}"/>
    <cellStyle name="Total 4 2 3 2" xfId="2644" xr:uid="{00000000-0005-0000-0000-0000560A0000}"/>
    <cellStyle name="Total 4 2 4" xfId="2645" xr:uid="{00000000-0005-0000-0000-0000570A0000}"/>
    <cellStyle name="Total 4 2 4 2" xfId="2646" xr:uid="{00000000-0005-0000-0000-0000580A0000}"/>
    <cellStyle name="Total 4 2 5" xfId="2647" xr:uid="{00000000-0005-0000-0000-0000590A0000}"/>
    <cellStyle name="Total 4 2 5 2" xfId="2648" xr:uid="{00000000-0005-0000-0000-00005A0A0000}"/>
    <cellStyle name="Total 4 3" xfId="2649" xr:uid="{00000000-0005-0000-0000-00005B0A0000}"/>
    <cellStyle name="Total 4 3 2" xfId="2650" xr:uid="{00000000-0005-0000-0000-00005C0A0000}"/>
    <cellStyle name="Total 4 3 3" xfId="2651" xr:uid="{00000000-0005-0000-0000-00005D0A0000}"/>
    <cellStyle name="Total 4 3 4" xfId="2652" xr:uid="{00000000-0005-0000-0000-00005E0A0000}"/>
    <cellStyle name="Total 4 3 5" xfId="2653" xr:uid="{00000000-0005-0000-0000-00005F0A0000}"/>
    <cellStyle name="Total 4 4" xfId="2654" xr:uid="{00000000-0005-0000-0000-0000600A0000}"/>
    <cellStyle name="Total 4 5" xfId="2655" xr:uid="{00000000-0005-0000-0000-0000610A0000}"/>
    <cellStyle name="Total 4 6" xfId="2656" xr:uid="{00000000-0005-0000-0000-0000620A0000}"/>
    <cellStyle name="Total 4 7" xfId="2657" xr:uid="{00000000-0005-0000-0000-0000630A0000}"/>
    <cellStyle name="Total 5" xfId="2658" xr:uid="{00000000-0005-0000-0000-0000640A0000}"/>
    <cellStyle name="Total 5 2" xfId="2659" xr:uid="{00000000-0005-0000-0000-0000650A0000}"/>
    <cellStyle name="Total 5 2 2" xfId="2660" xr:uid="{00000000-0005-0000-0000-0000660A0000}"/>
    <cellStyle name="Total 5 2 3" xfId="2661" xr:uid="{00000000-0005-0000-0000-0000670A0000}"/>
    <cellStyle name="Total 5 2 4" xfId="2662" xr:uid="{00000000-0005-0000-0000-0000680A0000}"/>
    <cellStyle name="Total 5 2 5" xfId="2663" xr:uid="{00000000-0005-0000-0000-0000690A0000}"/>
    <cellStyle name="Total 5 3" xfId="2664" xr:uid="{00000000-0005-0000-0000-00006A0A0000}"/>
    <cellStyle name="Total 5 3 2" xfId="2665" xr:uid="{00000000-0005-0000-0000-00006B0A0000}"/>
    <cellStyle name="Total 5 4" xfId="2666" xr:uid="{00000000-0005-0000-0000-00006C0A0000}"/>
    <cellStyle name="Total 5 4 2" xfId="2667" xr:uid="{00000000-0005-0000-0000-00006D0A0000}"/>
    <cellStyle name="Total 5 5" xfId="2668" xr:uid="{00000000-0005-0000-0000-00006E0A0000}"/>
    <cellStyle name="Total 5 5 2" xfId="2669" xr:uid="{00000000-0005-0000-0000-00006F0A0000}"/>
    <cellStyle name="Total 5 6" xfId="2670" xr:uid="{00000000-0005-0000-0000-0000700A0000}"/>
    <cellStyle name="Total 5 6 2" xfId="2671" xr:uid="{00000000-0005-0000-0000-0000710A0000}"/>
    <cellStyle name="Total 6" xfId="2672" xr:uid="{00000000-0005-0000-0000-0000720A0000}"/>
    <cellStyle name="Total 6 2" xfId="2673" xr:uid="{00000000-0005-0000-0000-0000730A0000}"/>
    <cellStyle name="Total 6 2 2" xfId="2674" xr:uid="{00000000-0005-0000-0000-0000740A0000}"/>
    <cellStyle name="Total 6 2 3" xfId="2675" xr:uid="{00000000-0005-0000-0000-0000750A0000}"/>
    <cellStyle name="Total 6 2 4" xfId="2676" xr:uid="{00000000-0005-0000-0000-0000760A0000}"/>
    <cellStyle name="Total 6 2 5" xfId="2677" xr:uid="{00000000-0005-0000-0000-0000770A0000}"/>
    <cellStyle name="Total 6 3" xfId="2678" xr:uid="{00000000-0005-0000-0000-0000780A0000}"/>
    <cellStyle name="Total 6 3 2" xfId="2679" xr:uid="{00000000-0005-0000-0000-0000790A0000}"/>
    <cellStyle name="Total 6 4" xfId="2680" xr:uid="{00000000-0005-0000-0000-00007A0A0000}"/>
    <cellStyle name="Total 6 4 2" xfId="2681" xr:uid="{00000000-0005-0000-0000-00007B0A0000}"/>
    <cellStyle name="Total 6 5" xfId="2682" xr:uid="{00000000-0005-0000-0000-00007C0A0000}"/>
    <cellStyle name="Total 6 5 2" xfId="2683" xr:uid="{00000000-0005-0000-0000-00007D0A0000}"/>
    <cellStyle name="Total 6 6" xfId="2684" xr:uid="{00000000-0005-0000-0000-00007E0A0000}"/>
    <cellStyle name="Total 6 6 2" xfId="2685" xr:uid="{00000000-0005-0000-0000-00007F0A0000}"/>
    <cellStyle name="Total 7" xfId="2686" xr:uid="{00000000-0005-0000-0000-0000800A0000}"/>
    <cellStyle name="Total 7 2" xfId="2687" xr:uid="{00000000-0005-0000-0000-0000810A0000}"/>
    <cellStyle name="Total 7 2 2" xfId="2688" xr:uid="{00000000-0005-0000-0000-0000820A0000}"/>
    <cellStyle name="Total 7 2 3" xfId="2689" xr:uid="{00000000-0005-0000-0000-0000830A0000}"/>
    <cellStyle name="Total 7 2 4" xfId="2690" xr:uid="{00000000-0005-0000-0000-0000840A0000}"/>
    <cellStyle name="Total 7 2 5" xfId="2691" xr:uid="{00000000-0005-0000-0000-0000850A0000}"/>
    <cellStyle name="Total 7 3" xfId="2692" xr:uid="{00000000-0005-0000-0000-0000860A0000}"/>
    <cellStyle name="Total 7 3 2" xfId="2693" xr:uid="{00000000-0005-0000-0000-0000870A0000}"/>
    <cellStyle name="Total 7 4" xfId="2694" xr:uid="{00000000-0005-0000-0000-0000880A0000}"/>
    <cellStyle name="Total 7 4 2" xfId="2695" xr:uid="{00000000-0005-0000-0000-0000890A0000}"/>
    <cellStyle name="Total 7 5" xfId="2696" xr:uid="{00000000-0005-0000-0000-00008A0A0000}"/>
    <cellStyle name="Total 7 5 2" xfId="2697" xr:uid="{00000000-0005-0000-0000-00008B0A0000}"/>
    <cellStyle name="Total 7 6" xfId="2698" xr:uid="{00000000-0005-0000-0000-00008C0A0000}"/>
    <cellStyle name="Total 7 6 2" xfId="2699" xr:uid="{00000000-0005-0000-0000-00008D0A0000}"/>
    <cellStyle name="Total 8" xfId="2700" xr:uid="{00000000-0005-0000-0000-00008E0A0000}"/>
    <cellStyle name="Total 8 2" xfId="2701" xr:uid="{00000000-0005-0000-0000-00008F0A0000}"/>
    <cellStyle name="Total 8 2 2" xfId="2702" xr:uid="{00000000-0005-0000-0000-0000900A0000}"/>
    <cellStyle name="Total 8 2 2 2" xfId="2703" xr:uid="{00000000-0005-0000-0000-0000910A0000}"/>
    <cellStyle name="Total 8 2 3" xfId="2704" xr:uid="{00000000-0005-0000-0000-0000920A0000}"/>
    <cellStyle name="Total 8 2 3 2" xfId="2705" xr:uid="{00000000-0005-0000-0000-0000930A0000}"/>
    <cellStyle name="Total 8 2 4" xfId="2706" xr:uid="{00000000-0005-0000-0000-0000940A0000}"/>
    <cellStyle name="Total 8 2 4 2" xfId="2707" xr:uid="{00000000-0005-0000-0000-0000950A0000}"/>
    <cellStyle name="Total 8 2 5" xfId="2708" xr:uid="{00000000-0005-0000-0000-0000960A0000}"/>
    <cellStyle name="Total 8 2 5 2" xfId="2709" xr:uid="{00000000-0005-0000-0000-0000970A0000}"/>
    <cellStyle name="Total 8 3" xfId="2710" xr:uid="{00000000-0005-0000-0000-0000980A0000}"/>
    <cellStyle name="Total 8 3 2" xfId="2711" xr:uid="{00000000-0005-0000-0000-0000990A0000}"/>
    <cellStyle name="Total 8 4" xfId="2712" xr:uid="{00000000-0005-0000-0000-00009A0A0000}"/>
    <cellStyle name="Total 8 4 2" xfId="2713" xr:uid="{00000000-0005-0000-0000-00009B0A0000}"/>
    <cellStyle name="Total 8 5" xfId="2714" xr:uid="{00000000-0005-0000-0000-00009C0A0000}"/>
    <cellStyle name="Total 8 5 2" xfId="2715" xr:uid="{00000000-0005-0000-0000-00009D0A0000}"/>
    <cellStyle name="Total 8 6" xfId="2716" xr:uid="{00000000-0005-0000-0000-00009E0A0000}"/>
    <cellStyle name="Total 8 6 2" xfId="2717" xr:uid="{00000000-0005-0000-0000-00009F0A0000}"/>
    <cellStyle name="Total 9" xfId="2718" xr:uid="{00000000-0005-0000-0000-0000A00A0000}"/>
    <cellStyle name="Total 9 2" xfId="2719" xr:uid="{00000000-0005-0000-0000-0000A10A0000}"/>
    <cellStyle name="Total 9 2 2" xfId="2720" xr:uid="{00000000-0005-0000-0000-0000A20A0000}"/>
    <cellStyle name="Total 9 3" xfId="2721" xr:uid="{00000000-0005-0000-0000-0000A30A0000}"/>
    <cellStyle name="Total 9 3 2" xfId="2722" xr:uid="{00000000-0005-0000-0000-0000A40A0000}"/>
    <cellStyle name="Total 9 4" xfId="2723" xr:uid="{00000000-0005-0000-0000-0000A50A0000}"/>
    <cellStyle name="Total 9 4 2" xfId="2724" xr:uid="{00000000-0005-0000-0000-0000A60A0000}"/>
    <cellStyle name="Total 9 5" xfId="2725" xr:uid="{00000000-0005-0000-0000-0000A70A0000}"/>
    <cellStyle name="Total 9 5 2" xfId="2726" xr:uid="{00000000-0005-0000-0000-0000A80A0000}"/>
    <cellStyle name="Unprot" xfId="2727" xr:uid="{00000000-0005-0000-0000-0000A90A0000}"/>
    <cellStyle name="Unprot$" xfId="2728" xr:uid="{00000000-0005-0000-0000-0000AA0A0000}"/>
    <cellStyle name="Unprotect" xfId="2729" xr:uid="{00000000-0005-0000-0000-0000AB0A0000}"/>
    <cellStyle name="Unprotect 2" xfId="2730" xr:uid="{00000000-0005-0000-0000-0000AC0A0000}"/>
    <cellStyle name="Unprotect 3" xfId="2731" xr:uid="{00000000-0005-0000-0000-0000AD0A0000}"/>
    <cellStyle name="Währung_CE Revised Template 2004" xfId="2732" xr:uid="{00000000-0005-0000-0000-0000AE0A0000}"/>
    <cellStyle name="Warning Text 10" xfId="2733" xr:uid="{00000000-0005-0000-0000-0000AF0A0000}"/>
    <cellStyle name="Warning Text 11" xfId="2734" xr:uid="{00000000-0005-0000-0000-0000B00A0000}"/>
    <cellStyle name="Warning Text 12" xfId="2735" xr:uid="{00000000-0005-0000-0000-0000B10A0000}"/>
    <cellStyle name="Warning Text 13" xfId="2736" xr:uid="{00000000-0005-0000-0000-0000B20A0000}"/>
    <cellStyle name="Warning Text 14" xfId="2737" xr:uid="{00000000-0005-0000-0000-0000B30A0000}"/>
    <cellStyle name="Warning Text 15" xfId="2738" xr:uid="{00000000-0005-0000-0000-0000B40A0000}"/>
    <cellStyle name="Warning Text 16" xfId="2739" xr:uid="{00000000-0005-0000-0000-0000B50A0000}"/>
    <cellStyle name="Warning Text 2" xfId="2740" xr:uid="{00000000-0005-0000-0000-0000B60A0000}"/>
    <cellStyle name="Warning Text 2 2" xfId="2741" xr:uid="{00000000-0005-0000-0000-0000B70A0000}"/>
    <cellStyle name="Warning Text 3" xfId="2742" xr:uid="{00000000-0005-0000-0000-0000B80A0000}"/>
    <cellStyle name="Warning Text 3 2" xfId="2743" xr:uid="{00000000-0005-0000-0000-0000B90A0000}"/>
    <cellStyle name="Warning Text 4" xfId="2744" xr:uid="{00000000-0005-0000-0000-0000BA0A0000}"/>
    <cellStyle name="Warning Text 4 2" xfId="2745" xr:uid="{00000000-0005-0000-0000-0000BB0A0000}"/>
    <cellStyle name="Warning Text 5" xfId="2746" xr:uid="{00000000-0005-0000-0000-0000BC0A0000}"/>
    <cellStyle name="Warning Text 6" xfId="2747" xr:uid="{00000000-0005-0000-0000-0000BD0A0000}"/>
    <cellStyle name="Warning Text 7" xfId="2748" xr:uid="{00000000-0005-0000-0000-0000BE0A0000}"/>
    <cellStyle name="Warning Text 8" xfId="2749" xr:uid="{00000000-0005-0000-0000-0000BF0A0000}"/>
    <cellStyle name="Warning Text 9" xfId="2750" xr:uid="{00000000-0005-0000-0000-0000C00A0000}"/>
    <cellStyle name="표준_CapEx Plan_090302_Asia" xfId="2751" xr:uid="{00000000-0005-0000-0000-0000C10A0000}"/>
    <cellStyle name="桁区切り [0.00]_FY04作業用テンプレート" xfId="2752" xr:uid="{00000000-0005-0000-0000-0000C20A0000}"/>
    <cellStyle name="標準_FY04作業用テンプレート" xfId="2753" xr:uid="{00000000-0005-0000-0000-0000C30A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400050</xdr:colOff>
      <xdr:row>11</xdr:row>
      <xdr:rowOff>180975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83932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95250</xdr:colOff>
      <xdr:row>19</xdr:row>
      <xdr:rowOff>76200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13633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13</xdr:col>
      <xdr:colOff>285750</xdr:colOff>
      <xdr:row>12</xdr:row>
      <xdr:rowOff>38100</xdr:rowOff>
    </xdr:from>
    <xdr:to>
      <xdr:col>17</xdr:col>
      <xdr:colOff>104774</xdr:colOff>
      <xdr:row>15</xdr:row>
      <xdr:rowOff>19051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flipH="1">
          <a:off x="8639175" y="2514600"/>
          <a:ext cx="2257424" cy="552451"/>
        </a:xfrm>
        <a:prstGeom prst="rightArrow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900" b="1">
              <a:solidFill>
                <a:sysClr val="windowText" lastClr="000000"/>
              </a:solidFill>
            </a:rPr>
            <a:t>        should equal ER portion of NPL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Design_1">
  <a:themeElements>
    <a:clrScheme name="Eide Bailly NEW">
      <a:dk1>
        <a:srgbClr val="000000"/>
      </a:dk1>
      <a:lt1>
        <a:srgbClr val="FFFFFF"/>
      </a:lt1>
      <a:dk2>
        <a:srgbClr val="59712A"/>
      </a:dk2>
      <a:lt2>
        <a:srgbClr val="9E7F23"/>
      </a:lt2>
      <a:accent1>
        <a:srgbClr val="304B7A"/>
      </a:accent1>
      <a:accent2>
        <a:srgbClr val="98A44E"/>
      </a:accent2>
      <a:accent3>
        <a:srgbClr val="77250C"/>
      </a:accent3>
      <a:accent4>
        <a:srgbClr val="BA6F27"/>
      </a:accent4>
      <a:accent5>
        <a:srgbClr val="56214C"/>
      </a:accent5>
      <a:accent6>
        <a:srgbClr val="EDBB31"/>
      </a:accent6>
      <a:hlink>
        <a:srgbClr val="0000FF"/>
      </a:hlink>
      <a:folHlink>
        <a:srgbClr val="400080"/>
      </a:folHlink>
    </a:clrScheme>
    <a:fontScheme name="NEW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NEW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0" cap="rnd" cmpd="sng" algn="ctr">
          <a:solidFill>
            <a:schemeClr val="phClr"/>
          </a:solidFill>
          <a:prstDash val="solid"/>
        </a:ln>
        <a:ln w="0" cap="rnd" cmpd="sng" algn="ctr">
          <a:solidFill>
            <a:schemeClr val="phClr"/>
          </a:solidFill>
          <a:prstDash val="solid"/>
        </a:ln>
        <a:ln w="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6"/>
  <sheetViews>
    <sheetView tabSelected="1" zoomScale="80" zoomScaleNormal="80" workbookViewId="0">
      <selection activeCell="O9" sqref="O9"/>
    </sheetView>
  </sheetViews>
  <sheetFormatPr defaultRowHeight="15"/>
  <cols>
    <col min="1" max="1" width="9.85546875" customWidth="1"/>
    <col min="2" max="2" width="8.140625" customWidth="1"/>
    <col min="3" max="3" width="9.140625" customWidth="1"/>
    <col min="4" max="4" width="2.42578125" customWidth="1"/>
    <col min="5" max="5" width="18.42578125" bestFit="1" customWidth="1"/>
    <col min="6" max="6" width="4" customWidth="1"/>
    <col min="7" max="7" width="15.28515625" bestFit="1" customWidth="1"/>
    <col min="8" max="8" width="3.85546875" customWidth="1"/>
    <col min="9" max="9" width="15.140625" customWidth="1"/>
    <col min="10" max="10" width="3.28515625" customWidth="1"/>
    <col min="11" max="11" width="16.85546875" customWidth="1"/>
    <col min="12" max="12" width="3.140625" customWidth="1"/>
    <col min="13" max="13" width="16.42578125" customWidth="1"/>
    <col min="14" max="14" width="2.140625" customWidth="1"/>
    <col min="15" max="15" width="18" bestFit="1" customWidth="1"/>
    <col min="16" max="16" width="3" customWidth="1"/>
    <col min="17" max="17" width="19.7109375" customWidth="1"/>
    <col min="18" max="18" width="3.28515625" customWidth="1"/>
    <col min="19" max="19" width="17" bestFit="1" customWidth="1"/>
    <col min="20" max="20" width="3.5703125" customWidth="1"/>
    <col min="21" max="21" width="16.28515625" bestFit="1" customWidth="1"/>
    <col min="23" max="23" width="16.5703125" bestFit="1" customWidth="1"/>
    <col min="24" max="24" width="16.28515625" bestFit="1" customWidth="1"/>
  </cols>
  <sheetData>
    <row r="1" spans="1:23" ht="36" customHeight="1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3" spans="1:23">
      <c r="A3" s="8" t="s">
        <v>1</v>
      </c>
    </row>
    <row r="4" spans="1:23">
      <c r="A4" s="8"/>
    </row>
    <row r="5" spans="1:23">
      <c r="A5" s="8"/>
      <c r="I5" s="127" t="s">
        <v>91</v>
      </c>
      <c r="K5" s="127" t="s">
        <v>91</v>
      </c>
      <c r="M5" s="127" t="s">
        <v>89</v>
      </c>
      <c r="O5" s="127" t="s">
        <v>89</v>
      </c>
    </row>
    <row r="6" spans="1:23">
      <c r="I6" s="127" t="s">
        <v>2</v>
      </c>
      <c r="K6" s="36" t="s">
        <v>3</v>
      </c>
      <c r="M6" s="127" t="s">
        <v>2</v>
      </c>
      <c r="O6" s="36" t="s">
        <v>3</v>
      </c>
    </row>
    <row r="7" spans="1:23">
      <c r="I7" s="127" t="s">
        <v>3</v>
      </c>
      <c r="K7" s="36" t="s">
        <v>4</v>
      </c>
      <c r="M7" s="127" t="s">
        <v>3</v>
      </c>
      <c r="O7" s="36" t="s">
        <v>4</v>
      </c>
    </row>
    <row r="8" spans="1:23">
      <c r="A8" s="127" t="s">
        <v>3</v>
      </c>
      <c r="B8" s="127"/>
      <c r="C8" s="127"/>
      <c r="D8" s="127"/>
      <c r="E8" s="127"/>
      <c r="F8" s="127"/>
      <c r="G8" s="127"/>
      <c r="H8" s="16"/>
      <c r="I8" s="127" t="s">
        <v>5</v>
      </c>
      <c r="K8" s="36" t="s">
        <v>6</v>
      </c>
      <c r="M8" s="127" t="s">
        <v>5</v>
      </c>
      <c r="O8" s="36" t="s">
        <v>6</v>
      </c>
    </row>
    <row r="9" spans="1:23">
      <c r="A9" s="18" t="s">
        <v>7</v>
      </c>
      <c r="I9" s="43">
        <v>14409</v>
      </c>
      <c r="K9" s="125">
        <v>2.3431700000000001E-5</v>
      </c>
      <c r="M9" s="43">
        <v>16495</v>
      </c>
      <c r="O9" s="125">
        <v>3.01064E-5</v>
      </c>
    </row>
    <row r="10" spans="1:23">
      <c r="A10" s="18"/>
      <c r="I10" s="19"/>
      <c r="K10" s="20"/>
    </row>
    <row r="11" spans="1:23">
      <c r="A11" s="18"/>
      <c r="I11" s="19"/>
      <c r="K11" s="20"/>
    </row>
    <row r="12" spans="1:23">
      <c r="A12" s="18"/>
      <c r="I12" s="19"/>
      <c r="K12" s="20"/>
    </row>
    <row r="13" spans="1:23" ht="15.75" thickBot="1">
      <c r="A13" s="8" t="s">
        <v>8</v>
      </c>
    </row>
    <row r="14" spans="1:23">
      <c r="A14" s="23"/>
      <c r="B14" s="24"/>
      <c r="C14" s="25"/>
      <c r="D14" s="25"/>
      <c r="E14" s="129" t="s">
        <v>9</v>
      </c>
      <c r="F14" s="130"/>
      <c r="G14" s="130"/>
      <c r="H14" s="130"/>
      <c r="I14" s="130"/>
      <c r="J14" s="130"/>
      <c r="K14" s="131"/>
      <c r="L14" s="26"/>
      <c r="M14" s="129" t="s">
        <v>10</v>
      </c>
      <c r="N14" s="130"/>
      <c r="O14" s="130"/>
      <c r="P14" s="130"/>
      <c r="Q14" s="130"/>
      <c r="R14" s="130"/>
      <c r="S14" s="131"/>
      <c r="T14" s="25"/>
      <c r="U14" s="25"/>
      <c r="V14" s="25"/>
      <c r="W14" s="27"/>
    </row>
    <row r="15" spans="1:23" ht="18" customHeight="1">
      <c r="A15" s="28"/>
      <c r="C15" s="7"/>
      <c r="D15" s="7"/>
      <c r="E15" s="6"/>
      <c r="F15" s="6"/>
      <c r="G15" s="6"/>
      <c r="H15" s="6"/>
      <c r="I15" s="6"/>
      <c r="J15" s="6"/>
      <c r="K15" s="6"/>
      <c r="L15" s="7"/>
      <c r="M15" s="6"/>
      <c r="N15" s="6"/>
      <c r="O15" s="6"/>
      <c r="P15" s="6"/>
      <c r="Q15" s="6"/>
      <c r="R15" s="6"/>
      <c r="S15" s="6"/>
      <c r="T15" s="7"/>
      <c r="U15" s="7"/>
      <c r="V15" s="7"/>
      <c r="W15" s="29"/>
    </row>
    <row r="16" spans="1:23" ht="90" customHeight="1">
      <c r="A16" s="28"/>
      <c r="C16" s="12"/>
      <c r="D16" s="7"/>
      <c r="E16" s="17" t="s">
        <v>11</v>
      </c>
      <c r="F16" s="7"/>
      <c r="G16" s="17" t="s">
        <v>12</v>
      </c>
      <c r="H16" s="12"/>
      <c r="I16" s="12" t="s">
        <v>13</v>
      </c>
      <c r="J16" s="12"/>
      <c r="K16" s="17" t="s">
        <v>14</v>
      </c>
      <c r="L16" s="7"/>
      <c r="M16" s="17" t="s">
        <v>11</v>
      </c>
      <c r="N16" s="7"/>
      <c r="O16" s="17" t="s">
        <v>12</v>
      </c>
      <c r="P16" s="7"/>
      <c r="Q16" s="17" t="s">
        <v>13</v>
      </c>
      <c r="R16" s="7"/>
      <c r="S16" s="17" t="s">
        <v>15</v>
      </c>
      <c r="T16" s="7"/>
      <c r="U16" s="17" t="s">
        <v>16</v>
      </c>
      <c r="V16" s="17"/>
      <c r="W16" s="30" t="s">
        <v>17</v>
      </c>
    </row>
    <row r="17" spans="1:26" ht="15.75" thickBot="1">
      <c r="A17" s="28" t="s">
        <v>92</v>
      </c>
      <c r="C17" s="84"/>
      <c r="D17" s="7"/>
      <c r="E17" s="42">
        <v>-67898955</v>
      </c>
      <c r="G17" s="42">
        <v>148185151</v>
      </c>
      <c r="H17" s="92"/>
      <c r="I17" s="42">
        <v>595545186</v>
      </c>
      <c r="K17" s="21">
        <f>SUM(E17:I17)</f>
        <v>675831382</v>
      </c>
      <c r="M17" s="42"/>
      <c r="O17" s="91">
        <v>0</v>
      </c>
      <c r="Q17" s="42">
        <v>0</v>
      </c>
      <c r="S17" s="21">
        <v>-67898955</v>
      </c>
      <c r="U17" s="21">
        <v>1075808006</v>
      </c>
      <c r="V17" s="14"/>
      <c r="W17" s="90">
        <v>3740644886</v>
      </c>
    </row>
    <row r="18" spans="1:26" ht="15.75" thickTop="1">
      <c r="A18" s="28"/>
      <c r="C18" s="108"/>
      <c r="E18" s="108"/>
      <c r="F18" s="108"/>
      <c r="G18" s="108"/>
      <c r="H18" s="108"/>
      <c r="I18" s="108"/>
      <c r="K18" s="13"/>
      <c r="M18" s="108"/>
      <c r="S18" s="13"/>
      <c r="U18" s="13"/>
      <c r="V18" s="13"/>
      <c r="W18" s="29"/>
    </row>
    <row r="19" spans="1:26">
      <c r="A19" s="28"/>
      <c r="D19" s="15"/>
      <c r="U19" s="11"/>
      <c r="V19" s="11"/>
      <c r="W19" s="29"/>
    </row>
    <row r="20" spans="1:26">
      <c r="A20" s="109" t="str">
        <f>A9</f>
        <v>Employer A</v>
      </c>
      <c r="B20" s="110" t="s">
        <v>18</v>
      </c>
      <c r="C20" s="14"/>
      <c r="D20" s="14"/>
      <c r="E20" s="14">
        <f>ROUND((E17*$O$9),0)</f>
        <v>-2044</v>
      </c>
      <c r="F20" s="14"/>
      <c r="G20" s="14">
        <f>ROUND((G17*$O$9),0)</f>
        <v>4461</v>
      </c>
      <c r="H20" s="14"/>
      <c r="I20" s="14">
        <f>ROUND((I17*$O$9),0)</f>
        <v>17930</v>
      </c>
      <c r="J20" s="14"/>
      <c r="K20" s="14">
        <f>ROUND((K17*$O$9),0)</f>
        <v>20347</v>
      </c>
      <c r="L20" s="14"/>
      <c r="M20" s="14">
        <f>ROUND((M17*$O$9),0)</f>
        <v>0</v>
      </c>
      <c r="N20" s="14"/>
      <c r="O20" s="14">
        <f>ROUND((O17*$O$9),0)</f>
        <v>0</v>
      </c>
      <c r="P20" s="14"/>
      <c r="Q20" s="14">
        <f>ROUND((Q17*$O$9),0)</f>
        <v>0</v>
      </c>
      <c r="R20" s="14"/>
      <c r="S20" s="14">
        <f>ROUND((S17*$O$9),0)</f>
        <v>-2044</v>
      </c>
      <c r="T20" s="14"/>
      <c r="U20" s="14">
        <f>ROUND((U17*$O$9),0)</f>
        <v>32389</v>
      </c>
      <c r="V20" s="14"/>
      <c r="W20" s="31">
        <f>ROUND((W17*$O$9),0)</f>
        <v>112617</v>
      </c>
    </row>
    <row r="21" spans="1:26">
      <c r="A21" s="28"/>
      <c r="U21" s="14"/>
      <c r="V21" s="14"/>
      <c r="W21" s="29"/>
    </row>
    <row r="22" spans="1:26">
      <c r="A22" s="28"/>
      <c r="C22" s="12"/>
      <c r="E22" s="111"/>
      <c r="G22" s="111"/>
      <c r="H22" s="111"/>
      <c r="I22" s="111"/>
      <c r="K22" s="112"/>
      <c r="U22" s="14"/>
      <c r="V22" s="14"/>
      <c r="W22" s="29"/>
    </row>
    <row r="23" spans="1:26" ht="15.75" thickBot="1">
      <c r="A23" s="28" t="s">
        <v>93</v>
      </c>
      <c r="C23" s="11"/>
      <c r="E23" s="42">
        <v>-621627803</v>
      </c>
      <c r="G23" s="42">
        <v>-425227313</v>
      </c>
      <c r="H23" s="92"/>
      <c r="I23" s="42">
        <v>455687780</v>
      </c>
      <c r="K23" s="21">
        <f>SUM(E23:I23)</f>
        <v>-591167336</v>
      </c>
      <c r="M23" s="42">
        <v>0</v>
      </c>
      <c r="O23" s="42">
        <v>0</v>
      </c>
      <c r="Q23" s="42">
        <v>0</v>
      </c>
      <c r="S23" s="21">
        <v>-1046855116</v>
      </c>
      <c r="U23" s="21">
        <v>559425037</v>
      </c>
      <c r="V23" s="14"/>
      <c r="W23" s="90">
        <v>2418162451</v>
      </c>
      <c r="X23" s="11"/>
      <c r="Z23" s="11"/>
    </row>
    <row r="24" spans="1:26" ht="15.75" thickTop="1">
      <c r="A24" s="28"/>
      <c r="U24" s="14"/>
      <c r="V24" s="14"/>
      <c r="W24" s="29"/>
    </row>
    <row r="25" spans="1:26">
      <c r="A25" s="109" t="s">
        <v>19</v>
      </c>
      <c r="B25" s="110"/>
      <c r="C25" s="14"/>
      <c r="E25" s="14">
        <f>ROUND((E23*$K$9),0)</f>
        <v>-14566</v>
      </c>
      <c r="G25" s="14">
        <f>ROUND((G23*$K$9),0)</f>
        <v>-9964</v>
      </c>
      <c r="H25" s="14"/>
      <c r="I25" s="14">
        <f>ROUND((I23*$K$9),0)</f>
        <v>10678</v>
      </c>
      <c r="K25" s="14">
        <f>ROUND((K23*$K$9),0)</f>
        <v>-13852</v>
      </c>
      <c r="M25" s="14">
        <f>ROUND((M23*$K$9),0)</f>
        <v>0</v>
      </c>
      <c r="O25" s="14">
        <f>ROUND((O23*$K$9),0)</f>
        <v>0</v>
      </c>
      <c r="Q25" s="14">
        <f>ROUND((Q23*$K$9),0)</f>
        <v>0</v>
      </c>
      <c r="S25" s="14">
        <f>ROUND((S23*$K$9),0)</f>
        <v>-24530</v>
      </c>
      <c r="U25" s="14">
        <f>ROUND((U23*$K$9),0)</f>
        <v>13108</v>
      </c>
      <c r="V25" s="14"/>
      <c r="W25" s="31">
        <f>ROUND((W23*$K$9),0)</f>
        <v>56662</v>
      </c>
      <c r="X25" s="14"/>
    </row>
    <row r="26" spans="1:26">
      <c r="A26" s="28"/>
      <c r="U26" s="14"/>
      <c r="V26" s="14"/>
      <c r="W26" s="29"/>
    </row>
    <row r="27" spans="1:26">
      <c r="A27" s="28"/>
      <c r="U27" s="14"/>
      <c r="V27" s="14"/>
      <c r="W27" s="32"/>
    </row>
    <row r="28" spans="1:26">
      <c r="A28" s="28" t="s">
        <v>20</v>
      </c>
      <c r="E28" s="14">
        <f>E25-E20</f>
        <v>-12522</v>
      </c>
      <c r="G28" s="14">
        <f>G25-G20</f>
        <v>-14425</v>
      </c>
      <c r="H28" s="14"/>
      <c r="I28" s="14">
        <f>+I25-I20</f>
        <v>-7252</v>
      </c>
      <c r="J28" s="14"/>
      <c r="K28" s="14">
        <f>+K25-K20</f>
        <v>-34199</v>
      </c>
      <c r="M28" s="14">
        <f>M25-M20</f>
        <v>0</v>
      </c>
      <c r="O28" s="14">
        <f>+O25-O20</f>
        <v>0</v>
      </c>
      <c r="Q28" s="14">
        <f>Q25-Q20</f>
        <v>0</v>
      </c>
      <c r="S28" s="14"/>
      <c r="U28" s="14">
        <f>+U25-U20</f>
        <v>-19281</v>
      </c>
      <c r="V28" s="14"/>
      <c r="W28" s="31">
        <f>+W25-W20</f>
        <v>-55955</v>
      </c>
    </row>
    <row r="29" spans="1:26">
      <c r="A29" s="28"/>
      <c r="U29" s="14"/>
      <c r="V29" s="14"/>
      <c r="W29" s="29"/>
    </row>
    <row r="30" spans="1:26" ht="15.75" thickBot="1">
      <c r="A30" s="33"/>
      <c r="B30" s="34"/>
      <c r="C30" s="34"/>
      <c r="D30" s="34"/>
      <c r="E30" s="34"/>
      <c r="F30" s="34"/>
      <c r="G30" s="37"/>
      <c r="H30" s="37"/>
      <c r="I30" s="37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5"/>
    </row>
    <row r="31" spans="1:26">
      <c r="M31" s="14"/>
    </row>
    <row r="33" spans="1:23" ht="15.75" thickBot="1">
      <c r="A33" s="8" t="s">
        <v>21</v>
      </c>
    </row>
    <row r="34" spans="1:23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7"/>
    </row>
    <row r="35" spans="1:23">
      <c r="A35" s="28"/>
      <c r="E35" s="127" t="s">
        <v>89</v>
      </c>
      <c r="G35" s="127" t="s">
        <v>89</v>
      </c>
      <c r="I35" s="127" t="s">
        <v>91</v>
      </c>
      <c r="Q35" s="29"/>
    </row>
    <row r="36" spans="1:23">
      <c r="A36" s="28"/>
      <c r="E36" s="127" t="s">
        <v>22</v>
      </c>
      <c r="G36" s="127" t="s">
        <v>6</v>
      </c>
      <c r="I36" s="127" t="s">
        <v>6</v>
      </c>
      <c r="Q36" s="29"/>
    </row>
    <row r="37" spans="1:23">
      <c r="A37" s="28"/>
      <c r="E37" s="127" t="s">
        <v>23</v>
      </c>
      <c r="G37" s="127" t="s">
        <v>24</v>
      </c>
      <c r="I37" s="127" t="s">
        <v>24</v>
      </c>
      <c r="K37" s="127" t="s">
        <v>25</v>
      </c>
      <c r="M37" s="127" t="s">
        <v>26</v>
      </c>
      <c r="O37" s="127" t="s">
        <v>27</v>
      </c>
      <c r="Q37" s="113" t="s">
        <v>28</v>
      </c>
      <c r="W37" s="14"/>
    </row>
    <row r="38" spans="1:23">
      <c r="A38" s="28"/>
      <c r="C38" s="4" t="s">
        <v>29</v>
      </c>
      <c r="E38" s="11">
        <f>+E17-M17</f>
        <v>-67898955</v>
      </c>
      <c r="G38" s="114">
        <f>E38*$O$9</f>
        <v>-2044.193098812</v>
      </c>
      <c r="I38" s="114">
        <f>E38*$K$9</f>
        <v>-1590.9879438735002</v>
      </c>
      <c r="K38" s="114">
        <f t="shared" ref="K38" si="0">I38-G38</f>
        <v>453.20515493849985</v>
      </c>
      <c r="M38" s="41">
        <f>IF(K38&gt;0,K38,)</f>
        <v>453.20515493849985</v>
      </c>
      <c r="N38" s="41"/>
      <c r="O38" s="41">
        <f>IF(K38&lt;0,-K38,)</f>
        <v>0</v>
      </c>
      <c r="Q38" s="29"/>
      <c r="W38" s="14"/>
    </row>
    <row r="39" spans="1:23">
      <c r="A39" s="28"/>
      <c r="C39" s="4" t="s">
        <v>30</v>
      </c>
      <c r="E39" s="11">
        <f>+I17</f>
        <v>595545186</v>
      </c>
      <c r="G39" s="114">
        <f>E39*O9</f>
        <v>17929.721587790402</v>
      </c>
      <c r="I39" s="114">
        <f>E39*K9</f>
        <v>13954.636134796201</v>
      </c>
      <c r="K39" s="114">
        <f>I39-G39</f>
        <v>-3975.0854529942008</v>
      </c>
      <c r="M39" s="41">
        <f>IF(K39&gt;0,K39,)</f>
        <v>0</v>
      </c>
      <c r="N39" s="41"/>
      <c r="O39" s="41">
        <f>IF(K39&lt;0,-K39,)</f>
        <v>3975.0854529942008</v>
      </c>
      <c r="Q39" s="29"/>
    </row>
    <row r="40" spans="1:23">
      <c r="A40" s="28"/>
      <c r="C40" s="4" t="s">
        <v>31</v>
      </c>
      <c r="E40" s="114">
        <f>G17</f>
        <v>148185151</v>
      </c>
      <c r="G40" s="114">
        <f>E40*O9</f>
        <v>4461.3214300664004</v>
      </c>
      <c r="H40" s="114"/>
      <c r="I40" s="114">
        <f>E40*K9</f>
        <v>3472.2300026867001</v>
      </c>
      <c r="J40" s="114"/>
      <c r="K40" s="114">
        <f>I40-G40</f>
        <v>-989.09142737970024</v>
      </c>
      <c r="L40" s="114"/>
      <c r="M40" s="41">
        <f>IF(K40&gt;0,K40,)</f>
        <v>0</v>
      </c>
      <c r="N40" s="41"/>
      <c r="O40" s="41">
        <f>IF(K40&lt;0,-K40,)</f>
        <v>989.09142737970024</v>
      </c>
      <c r="Q40" s="29"/>
      <c r="W40" s="14"/>
    </row>
    <row r="41" spans="1:23">
      <c r="A41" s="28"/>
      <c r="C41" s="4" t="s">
        <v>32</v>
      </c>
      <c r="E41" s="114">
        <f>M17</f>
        <v>0</v>
      </c>
      <c r="G41" s="114">
        <f>E41*O9</f>
        <v>0</v>
      </c>
      <c r="H41" s="114"/>
      <c r="I41" s="114">
        <f>E41*K9</f>
        <v>0</v>
      </c>
      <c r="J41" s="114"/>
      <c r="K41" s="114">
        <f>I41-G41</f>
        <v>0</v>
      </c>
      <c r="L41" s="114"/>
      <c r="M41" s="41">
        <f>IF(K41&lt;0,-K41,)</f>
        <v>0</v>
      </c>
      <c r="N41" s="41"/>
      <c r="O41" s="41">
        <f>IF(K41&gt;0,K41,)</f>
        <v>0</v>
      </c>
      <c r="Q41" s="29"/>
    </row>
    <row r="42" spans="1:23">
      <c r="A42" s="28"/>
      <c r="C42" s="4" t="s">
        <v>33</v>
      </c>
      <c r="E42" s="114">
        <f>Q17</f>
        <v>0</v>
      </c>
      <c r="G42" s="114">
        <f>E42*O9</f>
        <v>0</v>
      </c>
      <c r="H42" s="114"/>
      <c r="I42" s="114">
        <f>E42*K9</f>
        <v>0</v>
      </c>
      <c r="J42" s="114"/>
      <c r="K42" s="114">
        <f>I42-G42</f>
        <v>0</v>
      </c>
      <c r="L42" s="114"/>
      <c r="M42" s="41">
        <f>IF(K42&lt;0,-K42,)</f>
        <v>0</v>
      </c>
      <c r="N42" s="41"/>
      <c r="O42" s="41">
        <f>IF(K42&gt;0,K42,)</f>
        <v>0</v>
      </c>
      <c r="Q42" s="29"/>
      <c r="W42" s="14"/>
    </row>
    <row r="43" spans="1:23">
      <c r="A43" s="28"/>
      <c r="C43" s="4" t="s">
        <v>34</v>
      </c>
      <c r="E43" s="114">
        <f>W17</f>
        <v>3740644886</v>
      </c>
      <c r="G43" s="114">
        <f>E43*O9</f>
        <v>112617.3511958704</v>
      </c>
      <c r="H43" s="114"/>
      <c r="I43" s="114">
        <f>E43*K9</f>
        <v>87649.668775286205</v>
      </c>
      <c r="J43" s="114"/>
      <c r="K43" s="114">
        <f>I43-G43</f>
        <v>-24967.682420584199</v>
      </c>
      <c r="L43" s="114"/>
      <c r="M43" s="41">
        <f>IF(K43&lt;0,-K43,)</f>
        <v>24967.682420584199</v>
      </c>
      <c r="N43" s="41"/>
      <c r="O43" s="41">
        <f>IF(K43&gt;0,K43,)</f>
        <v>0</v>
      </c>
      <c r="Q43" s="29"/>
    </row>
    <row r="44" spans="1:23">
      <c r="A44" s="28"/>
      <c r="C44" s="4" t="s">
        <v>35</v>
      </c>
      <c r="G44" s="114"/>
      <c r="H44" s="114"/>
      <c r="I44" s="114"/>
      <c r="J44" s="114"/>
      <c r="K44" s="114"/>
      <c r="L44" s="114"/>
      <c r="M44" s="41">
        <f>IF(SUM(M38:M43)-SUM(O38:O43)&lt;0,-(SUM(M38:M43)-SUM(O38:O43)),0)</f>
        <v>0</v>
      </c>
      <c r="N44" s="41"/>
      <c r="O44" s="41">
        <f>IF(SUM(M38:M43)-SUM(O38:O43)&gt;0,SUM(M38:M43)-SUM(O38:O43),0)</f>
        <v>20456.710695148795</v>
      </c>
      <c r="Q44" s="29" t="s">
        <v>36</v>
      </c>
      <c r="S44" s="13"/>
      <c r="U44" s="13"/>
    </row>
    <row r="45" spans="1:23">
      <c r="A45" s="28"/>
      <c r="Q45" s="107">
        <f>+M44+O44</f>
        <v>20456.710695148795</v>
      </c>
      <c r="U45" s="13"/>
    </row>
    <row r="46" spans="1:23" ht="15.75" thickBot="1">
      <c r="A46" s="33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8">
        <f>SUM(M38:M44)</f>
        <v>25420.887575522698</v>
      </c>
      <c r="N46" s="34"/>
      <c r="O46" s="38">
        <f>SUM(O38:O44)</f>
        <v>25420.887575522698</v>
      </c>
      <c r="P46" s="34"/>
      <c r="Q46" s="106">
        <f>+M46-O46</f>
        <v>0</v>
      </c>
    </row>
  </sheetData>
  <mergeCells count="3">
    <mergeCell ref="M14:S14"/>
    <mergeCell ref="A1:Q1"/>
    <mergeCell ref="E14:K14"/>
  </mergeCells>
  <pageMargins left="0.25" right="0.25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Q39"/>
  <sheetViews>
    <sheetView zoomScale="80" zoomScaleNormal="80" workbookViewId="0">
      <selection activeCell="K39" sqref="K39"/>
    </sheetView>
  </sheetViews>
  <sheetFormatPr defaultRowHeight="15"/>
  <cols>
    <col min="1" max="1" width="5.5703125" customWidth="1"/>
    <col min="2" max="2" width="12.85546875" customWidth="1"/>
    <col min="5" max="5" width="6.7109375" customWidth="1"/>
    <col min="6" max="6" width="7.140625" customWidth="1"/>
    <col min="7" max="8" width="15.140625" bestFit="1" customWidth="1"/>
    <col min="9" max="9" width="2" customWidth="1"/>
    <col min="10" max="10" width="66" customWidth="1"/>
    <col min="11" max="11" width="20.85546875" customWidth="1"/>
    <col min="13" max="13" width="5.140625" customWidth="1"/>
    <col min="14" max="14" width="5.85546875" customWidth="1"/>
    <col min="15" max="15" width="8.5703125" customWidth="1"/>
    <col min="16" max="16" width="13" bestFit="1" customWidth="1"/>
    <col min="17" max="17" width="5" customWidth="1"/>
    <col min="18" max="18" width="4.140625" customWidth="1"/>
    <col min="19" max="19" width="16.28515625" bestFit="1" customWidth="1"/>
    <col min="20" max="20" width="8.42578125" customWidth="1"/>
    <col min="21" max="21" width="15.7109375" customWidth="1"/>
    <col min="22" max="22" width="2.140625" customWidth="1"/>
    <col min="23" max="23" width="13.42578125" bestFit="1" customWidth="1"/>
    <col min="24" max="24" width="2.7109375" customWidth="1"/>
    <col min="25" max="25" width="14.5703125" bestFit="1" customWidth="1"/>
    <col min="26" max="26" width="2.140625" customWidth="1"/>
    <col min="27" max="27" width="14.5703125" bestFit="1" customWidth="1"/>
    <col min="28" max="28" width="2.140625" customWidth="1"/>
    <col min="29" max="29" width="14.5703125" bestFit="1" customWidth="1"/>
    <col min="30" max="30" width="2.140625" customWidth="1"/>
    <col min="31" max="31" width="12.85546875" customWidth="1"/>
    <col min="32" max="32" width="2.140625" customWidth="1"/>
    <col min="33" max="33" width="13.42578125" bestFit="1" customWidth="1"/>
    <col min="34" max="34" width="2.140625" customWidth="1"/>
    <col min="35" max="35" width="16" customWidth="1"/>
    <col min="36" max="36" width="2.140625" customWidth="1"/>
    <col min="37" max="37" width="15.28515625" bestFit="1" customWidth="1"/>
    <col min="38" max="38" width="2.5703125" customWidth="1"/>
    <col min="39" max="39" width="15.28515625" bestFit="1" customWidth="1"/>
  </cols>
  <sheetData>
    <row r="1" spans="1:17" ht="15" customHeight="1">
      <c r="A1" s="133" t="s">
        <v>37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7" ht="15.75">
      <c r="A2" s="85" t="s">
        <v>38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ht="15.75">
      <c r="A3" s="8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ht="15.75">
      <c r="A4" s="85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ht="15.75">
      <c r="A5" s="8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6" spans="1:17">
      <c r="B6" s="1" t="s">
        <v>39</v>
      </c>
      <c r="C6" s="3"/>
      <c r="D6" s="1" t="str">
        <f>Input!A9</f>
        <v>Employer A</v>
      </c>
    </row>
    <row r="7" spans="1:17">
      <c r="B7" s="8"/>
      <c r="D7" s="8"/>
    </row>
    <row r="8" spans="1:17">
      <c r="B8" s="8"/>
      <c r="D8" s="8"/>
    </row>
    <row r="9" spans="1:17">
      <c r="G9" s="4"/>
      <c r="H9" s="4"/>
    </row>
    <row r="10" spans="1:17">
      <c r="G10" s="4"/>
      <c r="H10" s="4"/>
      <c r="J10" s="2"/>
    </row>
    <row r="11" spans="1:17">
      <c r="G11" s="4"/>
      <c r="H11" s="4"/>
      <c r="J11" s="2"/>
    </row>
    <row r="12" spans="1:17">
      <c r="B12" s="86" t="s">
        <v>90</v>
      </c>
      <c r="C12" s="1"/>
    </row>
    <row r="13" spans="1:17">
      <c r="B13" t="s">
        <v>40</v>
      </c>
      <c r="C13" s="8"/>
      <c r="G13" s="46">
        <f>IF(Input!W28&lt;0,-Input!W28,"")</f>
        <v>55955</v>
      </c>
      <c r="H13" s="93" t="str">
        <f>IF(Input!W28&lt;0,"",Input!W28)</f>
        <v/>
      </c>
      <c r="I13" s="9"/>
      <c r="J13" s="2" t="s">
        <v>41</v>
      </c>
      <c r="K13" s="47"/>
    </row>
    <row r="14" spans="1:17">
      <c r="B14" t="s">
        <v>42</v>
      </c>
      <c r="C14" s="8"/>
      <c r="G14" s="46" t="str">
        <f>IF(Input!E28&lt;0,"",Input!E28)</f>
        <v/>
      </c>
      <c r="H14" s="93">
        <f>IF(Input!E28&lt;0,-Input!E28,"")</f>
        <v>12522</v>
      </c>
      <c r="I14" s="9"/>
      <c r="J14" s="2" t="s">
        <v>43</v>
      </c>
      <c r="K14" s="13"/>
    </row>
    <row r="15" spans="1:17">
      <c r="B15" t="s">
        <v>44</v>
      </c>
      <c r="C15" s="8"/>
      <c r="G15" s="46" t="str">
        <f>IF(Input!G28&lt;0,"",Input!G28)</f>
        <v/>
      </c>
      <c r="H15" s="93">
        <f>IF(Input!G28&lt;0,-Input!G28,"")</f>
        <v>14425</v>
      </c>
      <c r="I15" s="9"/>
      <c r="J15" s="2" t="s">
        <v>43</v>
      </c>
      <c r="K15" s="22"/>
    </row>
    <row r="16" spans="1:17">
      <c r="B16" t="s">
        <v>45</v>
      </c>
      <c r="C16" s="8"/>
      <c r="G16" s="46" t="str">
        <f>IF(Input!I28&lt;0,"",Input!I28)</f>
        <v/>
      </c>
      <c r="H16" s="93">
        <f>IF(Input!I28&lt;0,-Input!I28,"")</f>
        <v>7252</v>
      </c>
      <c r="I16" s="9"/>
      <c r="J16" s="2" t="s">
        <v>43</v>
      </c>
      <c r="K16" s="22"/>
    </row>
    <row r="17" spans="2:16">
      <c r="B17" t="s">
        <v>46</v>
      </c>
      <c r="C17" s="8"/>
      <c r="G17" s="93" t="str">
        <f>IF(Input!M28&lt;0,-Input!M28,"")</f>
        <v/>
      </c>
      <c r="H17" s="93">
        <f>IF(Input!M28&lt;0,"",Input!M28)</f>
        <v>0</v>
      </c>
      <c r="I17" s="9"/>
      <c r="J17" s="2" t="s">
        <v>47</v>
      </c>
    </row>
    <row r="18" spans="2:16">
      <c r="B18" t="s">
        <v>48</v>
      </c>
      <c r="C18" s="8"/>
      <c r="G18" s="93" t="str">
        <f>IF(Input!Q28&lt;0,-Input!Q28,"")</f>
        <v/>
      </c>
      <c r="H18" s="46">
        <f>IF(Input!Q28&lt;0,"",Input!Q28)</f>
        <v>0</v>
      </c>
      <c r="I18" s="9"/>
      <c r="J18" s="2" t="s">
        <v>47</v>
      </c>
      <c r="P18" s="5"/>
    </row>
    <row r="19" spans="2:16">
      <c r="B19" t="s">
        <v>49</v>
      </c>
      <c r="G19" s="46">
        <f>IF(Input!U25&lt;0,"",Input!U25)</f>
        <v>13108</v>
      </c>
      <c r="H19" s="46" t="str">
        <f>IF(Input!U25&lt;0,-Input!U25,"")</f>
        <v/>
      </c>
      <c r="J19" s="2" t="s">
        <v>50</v>
      </c>
      <c r="P19" s="13"/>
    </row>
    <row r="20" spans="2:16">
      <c r="B20" t="s">
        <v>51</v>
      </c>
      <c r="G20" s="94" t="str">
        <f>IF(Input!I9&lt;0,-Input!I9,"")</f>
        <v/>
      </c>
      <c r="H20" s="94">
        <f>IF(Input!I9&lt;0,"",Input!I9)</f>
        <v>14409</v>
      </c>
      <c r="J20" s="2" t="s">
        <v>52</v>
      </c>
      <c r="P20" s="13"/>
    </row>
    <row r="21" spans="2:16">
      <c r="B21" s="40" t="s">
        <v>53</v>
      </c>
      <c r="C21" s="40"/>
      <c r="D21" s="40"/>
      <c r="G21" s="115"/>
      <c r="H21" s="94"/>
    </row>
    <row r="22" spans="2:16">
      <c r="G22" s="94"/>
      <c r="H22" s="94"/>
    </row>
    <row r="23" spans="2:16">
      <c r="B23" t="s">
        <v>54</v>
      </c>
      <c r="G23" s="116"/>
      <c r="H23" s="95"/>
      <c r="J23" s="2"/>
    </row>
    <row r="24" spans="2:16">
      <c r="B24" t="s">
        <v>55</v>
      </c>
      <c r="G24" s="96"/>
      <c r="H24" s="117">
        <f>+G23</f>
        <v>0</v>
      </c>
    </row>
    <row r="25" spans="2:16">
      <c r="B25" s="10"/>
      <c r="G25" s="9">
        <f>SUM(G13:G22)</f>
        <v>69063</v>
      </c>
      <c r="H25" s="9">
        <f>SUM(H13:H22)</f>
        <v>48608</v>
      </c>
      <c r="J25" s="14">
        <f>IF(G25&gt;H25,G25-H25,H25-G25)</f>
        <v>20455</v>
      </c>
      <c r="K25" s="2" t="s">
        <v>56</v>
      </c>
    </row>
    <row r="26" spans="2:16">
      <c r="B26" s="2"/>
      <c r="G26" s="4"/>
      <c r="H26" s="4"/>
      <c r="K26" s="2" t="s">
        <v>57</v>
      </c>
    </row>
    <row r="27" spans="2:16">
      <c r="G27" s="4"/>
      <c r="H27" s="4"/>
      <c r="K27" s="2" t="s">
        <v>58</v>
      </c>
    </row>
    <row r="28" spans="2:16">
      <c r="J28" s="46">
        <f>+Input!Q45</f>
        <v>20456.710695148795</v>
      </c>
      <c r="K28" t="s">
        <v>59</v>
      </c>
    </row>
    <row r="29" spans="2:16">
      <c r="J29" s="45">
        <f>+J25-J28</f>
        <v>-1.7106951487949118</v>
      </c>
      <c r="K29" s="2" t="s">
        <v>60</v>
      </c>
    </row>
    <row r="30" spans="2:16">
      <c r="J30" s="13"/>
    </row>
    <row r="33" spans="10:10">
      <c r="J33" s="13"/>
    </row>
    <row r="34" spans="10:10">
      <c r="J34" s="13"/>
    </row>
    <row r="39" spans="10:10">
      <c r="J39" s="97"/>
    </row>
  </sheetData>
  <mergeCells count="1">
    <mergeCell ref="A1:Q1"/>
  </mergeCells>
  <pageMargins left="0.7" right="0.7" top="0.75" bottom="0.75" header="0.3" footer="0.3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5"/>
  <sheetViews>
    <sheetView topLeftCell="A12" zoomScaleNormal="100" workbookViewId="0">
      <selection activeCell="B31" sqref="B31"/>
    </sheetView>
  </sheetViews>
  <sheetFormatPr defaultRowHeight="15"/>
  <cols>
    <col min="1" max="1" width="11.28515625" customWidth="1"/>
    <col min="2" max="2" width="12.7109375" bestFit="1" customWidth="1"/>
    <col min="3" max="3" width="11.28515625" bestFit="1" customWidth="1"/>
    <col min="7" max="8" width="12.7109375" bestFit="1" customWidth="1"/>
    <col min="12" max="13" width="12.7109375" bestFit="1" customWidth="1"/>
    <col min="14" max="14" width="10.28515625" bestFit="1" customWidth="1"/>
  </cols>
  <sheetData>
    <row r="1" spans="1:14" ht="22.5">
      <c r="A1" s="136" t="s">
        <v>61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22.5">
      <c r="A2" s="136" t="s">
        <v>62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>
      <c r="A3" s="137" t="s">
        <v>63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9" spans="1:14">
      <c r="K9" s="134" t="s">
        <v>34</v>
      </c>
      <c r="L9" s="134"/>
      <c r="M9" s="134"/>
      <c r="N9" s="134"/>
    </row>
    <row r="10" spans="1:14">
      <c r="I10" s="16"/>
      <c r="K10" s="47"/>
      <c r="L10" s="49"/>
      <c r="M10" s="47">
        <f>+Input!W20</f>
        <v>112617</v>
      </c>
      <c r="N10" s="47" t="s">
        <v>64</v>
      </c>
    </row>
    <row r="11" spans="1:14">
      <c r="I11" s="16"/>
      <c r="K11" s="47"/>
      <c r="L11" s="52">
        <f>+'JE''s'!G13</f>
        <v>55955</v>
      </c>
      <c r="M11" s="56" t="str">
        <f>+'JE''s'!H13</f>
        <v/>
      </c>
      <c r="N11" s="56" t="s">
        <v>65</v>
      </c>
    </row>
    <row r="12" spans="1:14">
      <c r="I12" s="16"/>
      <c r="K12" s="47"/>
      <c r="L12" s="118"/>
      <c r="M12" s="47"/>
      <c r="N12" s="47"/>
    </row>
    <row r="13" spans="1:14">
      <c r="I13" s="16"/>
      <c r="K13" s="119"/>
      <c r="L13" s="120"/>
      <c r="M13" s="119"/>
      <c r="N13" s="119"/>
    </row>
    <row r="14" spans="1:14">
      <c r="I14" s="16"/>
      <c r="K14" s="47"/>
      <c r="L14" s="52"/>
      <c r="M14" s="51">
        <f>SUM(M10:M13)-SUM(L10:L13)</f>
        <v>56662</v>
      </c>
      <c r="N14" s="47"/>
    </row>
    <row r="15" spans="1:14">
      <c r="I15" s="16"/>
      <c r="K15" s="47"/>
      <c r="L15" s="118"/>
      <c r="M15" s="47"/>
      <c r="N15" s="47"/>
    </row>
    <row r="16" spans="1:14">
      <c r="I16" s="16"/>
      <c r="K16" s="47"/>
      <c r="L16" s="118"/>
      <c r="M16" s="47"/>
      <c r="N16" s="47"/>
    </row>
    <row r="17" spans="1:14">
      <c r="I17" s="16"/>
      <c r="K17" s="47"/>
      <c r="L17" s="118"/>
      <c r="M17" s="47"/>
      <c r="N17" s="47"/>
    </row>
    <row r="20" spans="1:14">
      <c r="A20" s="135" t="s">
        <v>66</v>
      </c>
      <c r="B20" s="135"/>
      <c r="C20" s="135"/>
      <c r="D20" s="135"/>
      <c r="E20" s="16"/>
      <c r="F20" s="135" t="s">
        <v>66</v>
      </c>
      <c r="G20" s="135"/>
      <c r="H20" s="135"/>
      <c r="I20" s="135"/>
      <c r="J20" s="16"/>
      <c r="K20" s="135" t="s">
        <v>66</v>
      </c>
      <c r="L20" s="135"/>
      <c r="M20" s="135"/>
      <c r="N20" s="135"/>
    </row>
    <row r="21" spans="1:14">
      <c r="A21" s="134" t="s">
        <v>67</v>
      </c>
      <c r="B21" s="134"/>
      <c r="C21" s="134"/>
      <c r="D21" s="134"/>
      <c r="E21" s="16"/>
      <c r="F21" s="134" t="s">
        <v>68</v>
      </c>
      <c r="G21" s="134"/>
      <c r="H21" s="134"/>
      <c r="I21" s="134"/>
      <c r="J21" s="16"/>
      <c r="K21" s="134" t="s">
        <v>69</v>
      </c>
      <c r="L21" s="134"/>
      <c r="M21" s="134"/>
      <c r="N21" s="134"/>
    </row>
    <row r="22" spans="1:14">
      <c r="A22" s="47" t="s">
        <v>64</v>
      </c>
      <c r="B22" s="87">
        <f>+Input!K20+Input!I9</f>
        <v>34756</v>
      </c>
      <c r="C22" s="47"/>
      <c r="D22" s="47"/>
      <c r="E22" s="47"/>
      <c r="F22" s="47"/>
      <c r="G22" s="121"/>
      <c r="H22" s="47">
        <f>+Input!S20</f>
        <v>-2044</v>
      </c>
      <c r="I22" s="47" t="s">
        <v>64</v>
      </c>
      <c r="J22" s="47"/>
      <c r="K22" s="47" t="s">
        <v>65</v>
      </c>
      <c r="L22" s="49">
        <f>+'JE''s'!G19</f>
        <v>13108</v>
      </c>
      <c r="M22" s="47" t="str">
        <f>+'JE''s'!H19</f>
        <v/>
      </c>
      <c r="N22" s="39"/>
    </row>
    <row r="23" spans="1:14">
      <c r="A23" s="47" t="s">
        <v>65</v>
      </c>
      <c r="B23" s="52"/>
      <c r="C23" s="47">
        <f>+Input!I9</f>
        <v>14409</v>
      </c>
      <c r="D23" s="47" t="s">
        <v>65</v>
      </c>
      <c r="E23" s="47"/>
      <c r="F23" s="47" t="s">
        <v>65</v>
      </c>
      <c r="G23" s="52" t="str">
        <f>'JE''s'!G18</f>
        <v/>
      </c>
      <c r="H23" s="46">
        <f>+'JE''s'!H18</f>
        <v>0</v>
      </c>
      <c r="I23" t="s">
        <v>65</v>
      </c>
      <c r="J23" s="47"/>
      <c r="K23" s="46"/>
      <c r="L23" s="52" t="str">
        <f>+'JE''s'!G20</f>
        <v/>
      </c>
      <c r="M23" s="47"/>
      <c r="N23" s="47"/>
    </row>
    <row r="24" spans="1:14">
      <c r="A24" s="47" t="s">
        <v>65</v>
      </c>
      <c r="B24" s="52" t="str">
        <f>+'JE''s'!G15</f>
        <v/>
      </c>
      <c r="C24" s="39">
        <f>+'JE''s'!H15</f>
        <v>14425</v>
      </c>
      <c r="D24" s="47"/>
      <c r="E24" s="47"/>
      <c r="F24" s="47" t="s">
        <v>65</v>
      </c>
      <c r="G24" s="52" t="str">
        <f>+'JE''s'!G17</f>
        <v/>
      </c>
      <c r="H24" s="47">
        <f>+'JE''s'!H17</f>
        <v>0</v>
      </c>
      <c r="I24" s="47"/>
      <c r="J24" s="47"/>
      <c r="K24" s="47"/>
      <c r="L24" s="118"/>
      <c r="M24" s="47"/>
      <c r="N24" s="47"/>
    </row>
    <row r="25" spans="1:14">
      <c r="A25" s="47"/>
      <c r="B25" s="118" t="str">
        <f>+'JE''s'!G14</f>
        <v/>
      </c>
      <c r="C25" s="47">
        <f>+'JE''s'!H14</f>
        <v>12522</v>
      </c>
      <c r="E25" s="47"/>
      <c r="F25" s="47"/>
      <c r="G25" s="118"/>
      <c r="J25" s="47"/>
      <c r="K25" s="47"/>
      <c r="L25" s="118"/>
      <c r="M25" s="47"/>
      <c r="N25" s="47"/>
    </row>
    <row r="26" spans="1:14">
      <c r="A26" s="47"/>
      <c r="B26" s="52" t="str">
        <f>+'JE''s'!G16</f>
        <v/>
      </c>
      <c r="C26" s="47">
        <f>+'JE''s'!H16</f>
        <v>7252</v>
      </c>
      <c r="D26" s="47"/>
      <c r="E26" s="47"/>
      <c r="F26" s="47"/>
      <c r="G26" s="118"/>
      <c r="H26" s="47"/>
      <c r="I26" s="47"/>
      <c r="J26" s="47"/>
      <c r="K26" s="119"/>
      <c r="L26" s="120"/>
      <c r="M26" s="119"/>
      <c r="N26" s="119"/>
    </row>
    <row r="27" spans="1:14">
      <c r="A27" s="47"/>
      <c r="B27" s="52"/>
      <c r="C27" s="47"/>
      <c r="D27" s="47"/>
      <c r="E27" s="47"/>
      <c r="F27" s="119"/>
      <c r="G27" s="120"/>
      <c r="H27" s="119"/>
      <c r="I27" s="119"/>
      <c r="J27" s="47"/>
      <c r="K27" s="47"/>
      <c r="L27" s="118">
        <f>+L22</f>
        <v>13108</v>
      </c>
      <c r="M27" s="51"/>
      <c r="N27" s="47"/>
    </row>
    <row r="28" spans="1:14">
      <c r="A28" s="119"/>
      <c r="B28" s="120"/>
      <c r="C28" s="122"/>
      <c r="D28" s="119"/>
      <c r="E28" s="47"/>
      <c r="F28" s="53"/>
      <c r="G28" s="52">
        <f>SUM(G22:G27)</f>
        <v>0</v>
      </c>
      <c r="H28" s="53">
        <f>SUM(H22:H27)</f>
        <v>-2044</v>
      </c>
      <c r="I28" s="53"/>
      <c r="J28" s="53"/>
      <c r="K28" s="53"/>
      <c r="L28" s="52"/>
      <c r="M28" s="53"/>
      <c r="N28" s="53"/>
    </row>
    <row r="29" spans="1:14">
      <c r="A29" s="47"/>
      <c r="B29" s="49">
        <f>SUM(B22:B28)</f>
        <v>34756</v>
      </c>
      <c r="C29" s="50">
        <f>SUM(C22:C28)</f>
        <v>48608</v>
      </c>
      <c r="D29" s="123"/>
      <c r="E29" s="47"/>
      <c r="F29" s="53"/>
      <c r="G29" s="52"/>
      <c r="H29" s="53"/>
      <c r="I29" s="53"/>
      <c r="J29" s="53"/>
      <c r="K29" s="53"/>
      <c r="L29" s="52"/>
      <c r="M29" s="53"/>
      <c r="N29" s="53"/>
    </row>
    <row r="30" spans="1:14">
      <c r="A30" s="47"/>
      <c r="B30" s="52"/>
      <c r="C30" s="50"/>
      <c r="D30" s="114"/>
      <c r="E30" s="47"/>
      <c r="F30" s="47"/>
      <c r="G30" s="124"/>
      <c r="H30" s="47"/>
      <c r="I30" s="47"/>
      <c r="J30" s="47"/>
      <c r="K30" s="47"/>
      <c r="L30" s="124"/>
      <c r="M30" s="47"/>
      <c r="N30" s="47"/>
    </row>
    <row r="31" spans="1:14">
      <c r="A31" s="47" t="s">
        <v>70</v>
      </c>
      <c r="B31" s="128">
        <f>+B29-C29</f>
        <v>-13852</v>
      </c>
      <c r="C31" s="47"/>
      <c r="D31" s="47"/>
      <c r="E31" s="47"/>
      <c r="F31" s="47"/>
      <c r="G31" s="47" t="s">
        <v>70</v>
      </c>
      <c r="H31" s="51">
        <f>+H28-G28</f>
        <v>-2044</v>
      </c>
      <c r="I31" s="47"/>
      <c r="J31" s="47"/>
      <c r="K31" s="47"/>
      <c r="L31" s="47"/>
      <c r="M31" s="47"/>
      <c r="N31" s="47"/>
    </row>
    <row r="37" spans="1:14">
      <c r="A37" s="134" t="s">
        <v>71</v>
      </c>
      <c r="B37" s="134"/>
      <c r="C37" s="134"/>
      <c r="D37" s="134"/>
      <c r="F37" s="134" t="s">
        <v>72</v>
      </c>
      <c r="G37" s="134"/>
      <c r="H37" s="134"/>
      <c r="I37" s="134"/>
      <c r="K37" s="135"/>
      <c r="L37" s="135"/>
      <c r="M37" s="135"/>
      <c r="N37" s="135"/>
    </row>
    <row r="38" spans="1:14">
      <c r="A38" s="47"/>
      <c r="B38" s="121" t="str">
        <f>+'JE''s'!G20</f>
        <v/>
      </c>
      <c r="C38" s="47">
        <f>+'JE''s'!H20</f>
        <v>14409</v>
      </c>
      <c r="D38" s="47"/>
      <c r="E38" s="47"/>
      <c r="F38" s="47"/>
      <c r="G38" s="49">
        <f>+'JE''s'!H20</f>
        <v>14409</v>
      </c>
      <c r="H38" s="47"/>
      <c r="I38" s="47"/>
      <c r="J38" s="47"/>
      <c r="K38" s="114"/>
      <c r="L38" s="50"/>
      <c r="M38" s="114"/>
      <c r="N38" s="114"/>
    </row>
    <row r="39" spans="1:14">
      <c r="A39" s="47"/>
      <c r="B39" s="118"/>
      <c r="C39" s="47"/>
      <c r="D39" s="47"/>
      <c r="E39" s="47"/>
      <c r="F39" s="47"/>
      <c r="G39" s="118"/>
      <c r="H39" s="47"/>
      <c r="I39" s="47"/>
      <c r="J39" s="47"/>
      <c r="K39" s="114"/>
      <c r="L39" s="124"/>
      <c r="M39" s="114"/>
      <c r="N39" s="114"/>
    </row>
    <row r="40" spans="1:14">
      <c r="A40" s="47"/>
      <c r="B40" s="118"/>
      <c r="C40" s="47"/>
      <c r="D40" s="47"/>
      <c r="E40" s="47"/>
      <c r="F40" s="47"/>
      <c r="G40" s="118"/>
      <c r="H40" s="47"/>
      <c r="I40" s="47"/>
      <c r="J40" s="47"/>
      <c r="K40" s="114"/>
      <c r="L40" s="50"/>
      <c r="M40" s="114"/>
      <c r="N40" s="114"/>
    </row>
    <row r="41" spans="1:14">
      <c r="A41" s="47"/>
      <c r="B41" s="118"/>
      <c r="C41" s="47"/>
      <c r="D41" s="47"/>
      <c r="E41" s="47"/>
      <c r="F41" s="119"/>
      <c r="G41" s="120"/>
      <c r="H41" s="119"/>
      <c r="I41" s="119"/>
      <c r="J41" s="47"/>
      <c r="K41" s="114"/>
      <c r="L41" s="124"/>
      <c r="M41" s="114"/>
      <c r="N41" s="114"/>
    </row>
    <row r="42" spans="1:14">
      <c r="A42" s="47"/>
      <c r="B42" s="118"/>
      <c r="C42" s="47"/>
      <c r="D42" s="47"/>
      <c r="E42" s="47"/>
      <c r="F42" s="47"/>
      <c r="G42" s="118">
        <f>SUM(G38:G41)</f>
        <v>14409</v>
      </c>
      <c r="H42" s="51">
        <f>SUM(H38:H41)</f>
        <v>0</v>
      </c>
      <c r="I42" s="47"/>
      <c r="J42" s="47"/>
      <c r="K42" s="114"/>
      <c r="L42" s="124"/>
      <c r="M42" s="114"/>
      <c r="N42" s="114"/>
    </row>
    <row r="43" spans="1:14">
      <c r="A43" s="47"/>
      <c r="B43" s="118"/>
      <c r="C43" s="47"/>
      <c r="D43" s="47"/>
      <c r="E43" s="47"/>
      <c r="F43" s="47"/>
      <c r="G43" s="118"/>
      <c r="H43" s="47"/>
      <c r="I43" s="47"/>
      <c r="J43" s="47"/>
      <c r="K43" s="114"/>
      <c r="L43" s="124"/>
      <c r="M43" s="114"/>
      <c r="N43" s="114"/>
    </row>
    <row r="44" spans="1:14">
      <c r="A44" s="47"/>
      <c r="B44" s="118"/>
      <c r="C44" s="47"/>
      <c r="D44" s="47"/>
      <c r="E44" s="47"/>
      <c r="F44" s="47"/>
      <c r="G44" s="118"/>
      <c r="H44" s="47"/>
      <c r="I44" s="47"/>
      <c r="J44" s="47"/>
      <c r="K44" s="114"/>
      <c r="L44" s="124"/>
      <c r="M44" s="114"/>
      <c r="N44" s="114"/>
    </row>
    <row r="45" spans="1:14">
      <c r="A45" s="47"/>
      <c r="B45" s="118"/>
      <c r="C45" s="47"/>
      <c r="D45" s="47"/>
      <c r="E45" s="47"/>
      <c r="F45" s="47"/>
      <c r="G45" s="118"/>
      <c r="H45" s="47"/>
      <c r="I45" s="47"/>
      <c r="J45" s="47"/>
      <c r="K45" s="114"/>
      <c r="L45" s="124"/>
      <c r="M45" s="114"/>
      <c r="N45" s="114"/>
    </row>
    <row r="46" spans="1:14">
      <c r="A46" s="47"/>
      <c r="B46" s="124"/>
      <c r="C46" s="47"/>
      <c r="D46" s="47"/>
      <c r="E46" s="47"/>
      <c r="F46" s="47"/>
      <c r="G46" s="124"/>
      <c r="H46" s="47"/>
      <c r="I46" s="47"/>
      <c r="J46" s="47"/>
      <c r="K46" s="47"/>
      <c r="L46" s="124"/>
      <c r="M46" s="47"/>
      <c r="N46" s="47"/>
    </row>
    <row r="47" spans="1:14">
      <c r="A47" s="47"/>
      <c r="B47" s="124"/>
      <c r="C47" s="47"/>
      <c r="D47" s="47"/>
      <c r="E47" s="47"/>
      <c r="F47" s="47"/>
      <c r="G47" s="124"/>
      <c r="H47" s="47"/>
      <c r="I47" s="47"/>
      <c r="J47" s="47"/>
      <c r="K47" s="47"/>
      <c r="L47" s="124"/>
      <c r="M47" s="47"/>
      <c r="N47" s="47"/>
    </row>
    <row r="48" spans="1:14">
      <c r="A48" s="47"/>
      <c r="B48" s="124"/>
      <c r="C48" s="47"/>
      <c r="D48" s="47"/>
      <c r="E48" s="47"/>
      <c r="F48" s="47"/>
      <c r="G48" s="124"/>
      <c r="H48" s="47"/>
      <c r="I48" s="47"/>
      <c r="J48" s="47"/>
      <c r="K48" s="47"/>
      <c r="L48" s="124"/>
      <c r="M48" s="47"/>
      <c r="N48" s="47"/>
    </row>
    <row r="49" spans="1:14">
      <c r="A49" s="47"/>
      <c r="B49" s="124"/>
      <c r="C49" s="47"/>
      <c r="D49" s="47"/>
      <c r="E49" s="47"/>
      <c r="F49" s="47"/>
      <c r="G49" s="124"/>
      <c r="H49" s="47"/>
      <c r="I49" s="47"/>
      <c r="J49" s="47"/>
      <c r="K49" s="47"/>
      <c r="L49" s="124"/>
      <c r="M49" s="47"/>
      <c r="N49" s="47"/>
    </row>
    <row r="50" spans="1:14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114"/>
      <c r="L50" s="114"/>
      <c r="M50" s="114"/>
      <c r="N50" s="114"/>
    </row>
    <row r="51" spans="1:14">
      <c r="A51" s="54" t="s">
        <v>73</v>
      </c>
    </row>
    <row r="53" spans="1:14">
      <c r="A53" t="s">
        <v>74</v>
      </c>
    </row>
    <row r="55" spans="1:14">
      <c r="A55" t="s">
        <v>75</v>
      </c>
    </row>
  </sheetData>
  <mergeCells count="13">
    <mergeCell ref="A37:D37"/>
    <mergeCell ref="F37:I37"/>
    <mergeCell ref="K37:N37"/>
    <mergeCell ref="A1:N1"/>
    <mergeCell ref="A2:N2"/>
    <mergeCell ref="K9:N9"/>
    <mergeCell ref="A20:D20"/>
    <mergeCell ref="A21:D21"/>
    <mergeCell ref="F20:I20"/>
    <mergeCell ref="F21:I21"/>
    <mergeCell ref="K20:N20"/>
    <mergeCell ref="K21:N21"/>
    <mergeCell ref="A3:N3"/>
  </mergeCells>
  <pageMargins left="0.7" right="0.7" top="0.75" bottom="0.75" header="0.3" footer="0.3"/>
  <pageSetup scale="6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76"/>
  <sheetViews>
    <sheetView topLeftCell="J28" zoomScale="90" zoomScaleNormal="90" workbookViewId="0">
      <selection activeCell="C34" sqref="C34"/>
    </sheetView>
  </sheetViews>
  <sheetFormatPr defaultRowHeight="15"/>
  <cols>
    <col min="1" max="1" width="14.85546875" customWidth="1"/>
    <col min="2" max="2" width="21" customWidth="1"/>
    <col min="3" max="3" width="14.28515625" customWidth="1"/>
    <col min="4" max="4" width="19.85546875" customWidth="1"/>
    <col min="5" max="5" width="16.5703125" customWidth="1"/>
    <col min="6" max="6" width="19.85546875" customWidth="1"/>
    <col min="7" max="7" width="16.28515625" customWidth="1"/>
    <col min="8" max="9" width="18.28515625" customWidth="1"/>
    <col min="10" max="10" width="19.85546875" customWidth="1"/>
    <col min="11" max="11" width="14.42578125" customWidth="1"/>
    <col min="12" max="13" width="19.85546875" customWidth="1"/>
    <col min="14" max="14" width="17.7109375" customWidth="1"/>
    <col min="15" max="15" width="19.140625" customWidth="1"/>
    <col min="16" max="16" width="3" customWidth="1"/>
    <col min="17" max="17" width="17" customWidth="1"/>
    <col min="19" max="19" width="13.140625" bestFit="1" customWidth="1"/>
    <col min="22" max="22" width="13.140625" bestFit="1" customWidth="1"/>
    <col min="23" max="23" width="11" bestFit="1" customWidth="1"/>
  </cols>
  <sheetData>
    <row r="1" spans="1:22">
      <c r="A1" t="s">
        <v>76</v>
      </c>
      <c r="D1" s="57">
        <f>+O14+O34+O52</f>
        <v>-99249720.120000005</v>
      </c>
      <c r="F1" s="48" t="s">
        <v>77</v>
      </c>
    </row>
    <row r="2" spans="1:22">
      <c r="D2" s="13"/>
      <c r="F2" s="48" t="s">
        <v>78</v>
      </c>
    </row>
    <row r="3" spans="1:22">
      <c r="D3" s="13"/>
    </row>
    <row r="4" spans="1:22">
      <c r="D4" s="13"/>
    </row>
    <row r="5" spans="1:22" ht="19.5">
      <c r="A5" s="58" t="s">
        <v>79</v>
      </c>
    </row>
    <row r="6" spans="1:22">
      <c r="B6">
        <v>5</v>
      </c>
      <c r="D6">
        <v>5</v>
      </c>
      <c r="F6">
        <v>5</v>
      </c>
      <c r="H6">
        <v>5</v>
      </c>
      <c r="J6">
        <v>5</v>
      </c>
      <c r="L6">
        <v>5</v>
      </c>
    </row>
    <row r="7" spans="1:22" ht="30">
      <c r="B7" s="59">
        <v>2020</v>
      </c>
      <c r="C7" s="60" t="s">
        <v>80</v>
      </c>
      <c r="D7" s="59">
        <v>2021</v>
      </c>
      <c r="E7" s="60" t="s">
        <v>80</v>
      </c>
      <c r="F7" s="5">
        <v>2022</v>
      </c>
      <c r="G7" s="60" t="s">
        <v>80</v>
      </c>
      <c r="H7" s="5">
        <v>2023</v>
      </c>
      <c r="I7" s="60" t="s">
        <v>80</v>
      </c>
      <c r="J7" s="5">
        <v>2024</v>
      </c>
      <c r="K7" s="60"/>
      <c r="L7" s="5">
        <v>2025</v>
      </c>
      <c r="M7" s="5"/>
      <c r="N7" s="5"/>
      <c r="O7" s="82" t="s">
        <v>81</v>
      </c>
      <c r="P7" s="78"/>
      <c r="Q7" s="83" t="s">
        <v>82</v>
      </c>
    </row>
    <row r="8" spans="1:22">
      <c r="B8" s="61">
        <v>740716649</v>
      </c>
      <c r="C8" s="5"/>
      <c r="D8" s="61">
        <v>-3521129416</v>
      </c>
      <c r="F8" s="61">
        <v>3444885678</v>
      </c>
      <c r="H8" s="61">
        <v>-540049791</v>
      </c>
      <c r="J8" s="61">
        <v>-521996832</v>
      </c>
      <c r="L8" s="61">
        <v>-976733650</v>
      </c>
      <c r="M8" s="62"/>
      <c r="N8" s="62"/>
      <c r="O8" s="5"/>
    </row>
    <row r="9" spans="1:22">
      <c r="A9">
        <v>2020</v>
      </c>
      <c r="B9" s="62">
        <f>$B$8/$B$6</f>
        <v>148143329.80000001</v>
      </c>
      <c r="C9" s="64">
        <f>+B8-B9</f>
        <v>592573319.20000005</v>
      </c>
      <c r="D9" s="63"/>
      <c r="E9" s="55"/>
      <c r="F9" s="65"/>
      <c r="H9" s="63"/>
      <c r="J9" s="63"/>
      <c r="L9" s="79"/>
      <c r="M9" s="79"/>
      <c r="N9" s="62"/>
      <c r="O9" s="13">
        <f>+B9+D9</f>
        <v>148143329.80000001</v>
      </c>
      <c r="Q9" s="13">
        <f>+C9+E9</f>
        <v>592573319.20000005</v>
      </c>
      <c r="S9" s="13"/>
      <c r="V9" s="13"/>
    </row>
    <row r="10" spans="1:22">
      <c r="A10">
        <f>+A9+1</f>
        <v>2021</v>
      </c>
      <c r="B10" s="62">
        <f t="shared" ref="B10:B13" si="0">$B$8/$B$6</f>
        <v>148143329.80000001</v>
      </c>
      <c r="C10" s="64">
        <f>+C9-B10</f>
        <v>444429989.40000004</v>
      </c>
      <c r="D10" s="88">
        <f>$D$8/$D$6</f>
        <v>-704225883.20000005</v>
      </c>
      <c r="E10" s="55">
        <f>+D8-D10</f>
        <v>-2816903532.8000002</v>
      </c>
      <c r="F10" s="89"/>
      <c r="G10" s="55"/>
      <c r="H10" s="63"/>
      <c r="J10" s="63"/>
      <c r="L10" s="79"/>
      <c r="M10" s="79"/>
      <c r="N10" s="62"/>
      <c r="O10" s="13">
        <f>+B10+D10+F10</f>
        <v>-556082553.4000001</v>
      </c>
      <c r="Q10" s="13">
        <f>+C10+E10+G10</f>
        <v>-2372473543.4000001</v>
      </c>
    </row>
    <row r="11" spans="1:22">
      <c r="A11">
        <f t="shared" ref="A11:A18" si="1">+A10+1</f>
        <v>2022</v>
      </c>
      <c r="B11" s="62">
        <f t="shared" si="0"/>
        <v>148143329.80000001</v>
      </c>
      <c r="C11" s="64">
        <f>+C10-B11</f>
        <v>296286659.60000002</v>
      </c>
      <c r="D11" s="88">
        <f>$D$8/$D$6</f>
        <v>-704225883.20000005</v>
      </c>
      <c r="E11" s="55">
        <f>+E10-D11</f>
        <v>-2112677649.6000001</v>
      </c>
      <c r="F11" s="89">
        <f>$F$8/$F$6</f>
        <v>688977135.60000002</v>
      </c>
      <c r="G11" s="55">
        <f>F8-F11</f>
        <v>2755908542.4000001</v>
      </c>
      <c r="H11" s="89"/>
      <c r="I11" s="55"/>
      <c r="J11" s="88"/>
      <c r="K11" s="55"/>
      <c r="L11" s="79"/>
      <c r="M11" s="79"/>
      <c r="N11" s="62"/>
      <c r="O11" s="13">
        <f>+B11+D11+F11+H11</f>
        <v>132894582.19999993</v>
      </c>
      <c r="Q11" s="13">
        <f>+C11+E11+G11+I11</f>
        <v>939517552.4000001</v>
      </c>
      <c r="V11" s="13"/>
    </row>
    <row r="12" spans="1:22">
      <c r="A12">
        <f t="shared" si="1"/>
        <v>2023</v>
      </c>
      <c r="B12" s="62">
        <f t="shared" si="0"/>
        <v>148143329.80000001</v>
      </c>
      <c r="C12" s="64">
        <f>+C11-B12</f>
        <v>148143329.80000001</v>
      </c>
      <c r="D12" s="88">
        <f>$D$8/$D$6</f>
        <v>-704225883.20000005</v>
      </c>
      <c r="E12" s="55">
        <f t="shared" ref="E12:E14" si="2">+E11-D12</f>
        <v>-1408451766.4000001</v>
      </c>
      <c r="F12" s="89">
        <f>$F$8/$F$6</f>
        <v>688977135.60000002</v>
      </c>
      <c r="G12" s="55">
        <f>+G11-F12</f>
        <v>2066931406.8000002</v>
      </c>
      <c r="H12" s="89">
        <f>+$H$8/$H$6</f>
        <v>-108009958.2</v>
      </c>
      <c r="I12" s="55">
        <f>+H8-H12</f>
        <v>-432039832.80000001</v>
      </c>
      <c r="J12" s="89"/>
      <c r="K12" s="55"/>
      <c r="L12" s="89"/>
      <c r="M12" s="89"/>
      <c r="N12" s="62"/>
      <c r="O12" s="13">
        <f>+B12+D12+F12+H12+J12</f>
        <v>24884623.999999925</v>
      </c>
      <c r="Q12" s="13">
        <f>+C12+E12+G12+I12+K12</f>
        <v>374583137.40000004</v>
      </c>
    </row>
    <row r="13" spans="1:22">
      <c r="A13">
        <f t="shared" si="1"/>
        <v>2024</v>
      </c>
      <c r="B13" s="62">
        <f t="shared" si="0"/>
        <v>148143329.80000001</v>
      </c>
      <c r="C13" s="54">
        <f>+C12-B13</f>
        <v>0</v>
      </c>
      <c r="D13" s="88">
        <f>$D$8/$D$6</f>
        <v>-704225883.20000005</v>
      </c>
      <c r="E13" s="55">
        <f t="shared" si="2"/>
        <v>-704225883.20000005</v>
      </c>
      <c r="F13" s="64">
        <f>$F$8/$F$6</f>
        <v>688977135.60000002</v>
      </c>
      <c r="G13" s="55">
        <f>+G12-F13</f>
        <v>1377954271.2000003</v>
      </c>
      <c r="H13" s="89">
        <f>+$H$8/$H$6</f>
        <v>-108009958.2</v>
      </c>
      <c r="I13" s="55">
        <f>+I12-H13</f>
        <v>-324029874.60000002</v>
      </c>
      <c r="J13" s="89">
        <f>$J$8/$J$6</f>
        <v>-104399366.40000001</v>
      </c>
      <c r="K13" s="55">
        <f>+J8-J13</f>
        <v>-417597465.60000002</v>
      </c>
      <c r="L13" s="89"/>
      <c r="M13" s="89"/>
      <c r="N13" s="62"/>
      <c r="O13" s="13">
        <f>+B13+D13+F13+H13+J13+L13</f>
        <v>-79514742.40000008</v>
      </c>
      <c r="Q13" s="13">
        <f>G13+I13+K13+M13+E13</f>
        <v>-67898952.199999809</v>
      </c>
    </row>
    <row r="14" spans="1:22">
      <c r="A14">
        <f t="shared" si="1"/>
        <v>2025</v>
      </c>
      <c r="B14" s="62"/>
      <c r="D14" s="62">
        <f>$D$8/$D$6</f>
        <v>-704225883.20000005</v>
      </c>
      <c r="E14" s="48">
        <f t="shared" si="2"/>
        <v>0</v>
      </c>
      <c r="F14" s="62">
        <f>$F$8/$F$6</f>
        <v>688977135.60000002</v>
      </c>
      <c r="G14" s="67">
        <f>+G13-F14</f>
        <v>688977135.60000026</v>
      </c>
      <c r="H14" s="79">
        <f>+$H$8/$H$6</f>
        <v>-108009958.2</v>
      </c>
      <c r="I14" s="67">
        <f t="shared" ref="I14:I16" si="3">+I13-H14</f>
        <v>-216019916.40000004</v>
      </c>
      <c r="J14" s="79">
        <f>$J$8/$J$6</f>
        <v>-104399366.40000001</v>
      </c>
      <c r="K14" s="67">
        <f>+K13-J14</f>
        <v>-313198099.20000005</v>
      </c>
      <c r="L14" s="79">
        <f t="shared" ref="L14:L18" si="4">$L$8/$L$6</f>
        <v>-195346730</v>
      </c>
      <c r="M14" s="101">
        <f>+L8-L14</f>
        <v>-781386920</v>
      </c>
      <c r="N14" s="62"/>
      <c r="O14" s="68">
        <f>+B14+D14+F14+H14+J14+L14</f>
        <v>-423004802.20000005</v>
      </c>
      <c r="Q14" s="69">
        <f>I14+K14+M14+G14</f>
        <v>-621627799.99999988</v>
      </c>
    </row>
    <row r="15" spans="1:22">
      <c r="A15">
        <f t="shared" si="1"/>
        <v>2026</v>
      </c>
      <c r="B15" s="13"/>
      <c r="D15" s="70"/>
      <c r="F15" s="63">
        <f>$F$8/$F$6</f>
        <v>688977135.60000002</v>
      </c>
      <c r="G15">
        <f>+G14-F15</f>
        <v>0</v>
      </c>
      <c r="H15" s="79">
        <f>+$H$8/$H$6</f>
        <v>-108009958.2</v>
      </c>
      <c r="I15" s="13">
        <f t="shared" si="3"/>
        <v>-108009958.20000003</v>
      </c>
      <c r="J15" s="79">
        <f>$J$8/$J$6</f>
        <v>-104399366.40000001</v>
      </c>
      <c r="K15" s="13">
        <f t="shared" ref="K15:K17" si="5">+K14-J15</f>
        <v>-208798732.80000004</v>
      </c>
      <c r="L15" s="79">
        <f t="shared" si="4"/>
        <v>-195346730</v>
      </c>
      <c r="M15" s="79">
        <f t="shared" ref="M15:M18" si="6">+M14-L15</f>
        <v>-586040190</v>
      </c>
      <c r="N15" s="62"/>
      <c r="O15" s="13">
        <f>+H15+J15+L15+F15</f>
        <v>281221081</v>
      </c>
      <c r="Q15" s="13">
        <f>+K15+M15+I15</f>
        <v>-902848881.00000012</v>
      </c>
    </row>
    <row r="16" spans="1:22">
      <c r="A16">
        <f t="shared" si="1"/>
        <v>2027</v>
      </c>
      <c r="B16" s="13"/>
      <c r="D16" s="70"/>
      <c r="F16" s="70"/>
      <c r="H16" s="70">
        <f>+$H$8/$H$6</f>
        <v>-108009958.2</v>
      </c>
      <c r="I16">
        <f t="shared" si="3"/>
        <v>0</v>
      </c>
      <c r="J16" s="79">
        <f>$J$8/$J$6</f>
        <v>-104399366.40000001</v>
      </c>
      <c r="K16" s="13">
        <f t="shared" si="5"/>
        <v>-104399366.40000004</v>
      </c>
      <c r="L16" s="62">
        <f t="shared" si="4"/>
        <v>-195346730</v>
      </c>
      <c r="M16" s="79">
        <f t="shared" si="6"/>
        <v>-390693460</v>
      </c>
      <c r="N16" s="62"/>
      <c r="O16" s="13">
        <f>+J16+L16+H16</f>
        <v>-407756054.59999996</v>
      </c>
      <c r="Q16" s="13">
        <f>+M16+K16</f>
        <v>-495092826.40000004</v>
      </c>
    </row>
    <row r="17" spans="1:22">
      <c r="A17">
        <f t="shared" si="1"/>
        <v>2028</v>
      </c>
      <c r="B17" s="13"/>
      <c r="D17" s="70"/>
      <c r="F17" s="70"/>
      <c r="H17" s="70"/>
      <c r="J17" s="62">
        <f>$J$8/$J$6</f>
        <v>-104399366.40000001</v>
      </c>
      <c r="K17" s="13">
        <f t="shared" si="5"/>
        <v>0</v>
      </c>
      <c r="L17" s="62">
        <f t="shared" si="4"/>
        <v>-195346730</v>
      </c>
      <c r="M17" s="62">
        <f t="shared" si="6"/>
        <v>-195346730</v>
      </c>
      <c r="N17" s="62"/>
      <c r="O17" s="13">
        <f>+L17+J17</f>
        <v>-299746096.39999998</v>
      </c>
      <c r="Q17" s="13">
        <f>+M17+K17</f>
        <v>-195346730</v>
      </c>
    </row>
    <row r="18" spans="1:22">
      <c r="A18">
        <f t="shared" si="1"/>
        <v>2029</v>
      </c>
      <c r="B18" s="73"/>
      <c r="D18" s="71"/>
      <c r="F18" s="72"/>
      <c r="H18" s="71"/>
      <c r="J18" s="99"/>
      <c r="K18" s="13"/>
      <c r="L18" s="99">
        <f t="shared" si="4"/>
        <v>-195346730</v>
      </c>
      <c r="M18" s="62">
        <f t="shared" si="6"/>
        <v>0</v>
      </c>
      <c r="N18" s="62"/>
      <c r="O18" s="99">
        <f>+L18</f>
        <v>-195346730</v>
      </c>
      <c r="Q18" s="13">
        <f>+M18</f>
        <v>0</v>
      </c>
    </row>
    <row r="19" spans="1:22">
      <c r="D19" s="70"/>
      <c r="F19" s="74"/>
      <c r="H19" s="70"/>
      <c r="J19" s="98"/>
      <c r="L19" s="62"/>
      <c r="M19" s="62"/>
      <c r="N19" s="62"/>
      <c r="O19" s="13"/>
    </row>
    <row r="20" spans="1:22">
      <c r="B20" s="63">
        <f>SUM(B9:B16)</f>
        <v>740716649</v>
      </c>
      <c r="C20" s="62"/>
      <c r="D20" s="63">
        <f>SUM(D9:D16)</f>
        <v>-3521129416</v>
      </c>
      <c r="F20" s="63">
        <f>SUM(F9:F16)</f>
        <v>3444885678</v>
      </c>
      <c r="H20" s="63">
        <f>SUM(H9:H16)</f>
        <v>-540049791</v>
      </c>
      <c r="J20" s="63">
        <f>SUM(J9:J17)</f>
        <v>-521996832</v>
      </c>
      <c r="L20" s="79">
        <f>SUM(L9:L18)</f>
        <v>-976733650</v>
      </c>
      <c r="M20" s="79"/>
      <c r="N20" s="62"/>
      <c r="O20" s="13">
        <f>SUM(O9:O17)</f>
        <v>-1178960632.0000005</v>
      </c>
    </row>
    <row r="22" spans="1:22">
      <c r="D22" s="13"/>
    </row>
    <row r="23" spans="1:22">
      <c r="D23" s="13"/>
    </row>
    <row r="24" spans="1:22" ht="19.5">
      <c r="A24" s="58" t="s">
        <v>83</v>
      </c>
    </row>
    <row r="25" spans="1:22" ht="19.5">
      <c r="A25" s="58"/>
    </row>
    <row r="26" spans="1:22">
      <c r="B26">
        <v>4.9000000000000004</v>
      </c>
      <c r="D26">
        <v>4.8</v>
      </c>
      <c r="F26">
        <v>4.8</v>
      </c>
      <c r="H26">
        <v>4.7</v>
      </c>
      <c r="J26">
        <v>4.5999999999999996</v>
      </c>
      <c r="L26">
        <v>4.5999999999999996</v>
      </c>
      <c r="O26" s="44" t="s">
        <v>84</v>
      </c>
    </row>
    <row r="27" spans="1:22" ht="30">
      <c r="B27" s="59">
        <v>2020</v>
      </c>
      <c r="C27" s="5"/>
      <c r="D27" s="59">
        <v>2021</v>
      </c>
      <c r="F27" s="5">
        <v>2022</v>
      </c>
      <c r="H27" s="5">
        <v>2023</v>
      </c>
      <c r="I27" s="5"/>
      <c r="J27" s="5">
        <v>2024</v>
      </c>
      <c r="K27" s="5"/>
      <c r="L27" s="5">
        <v>2025</v>
      </c>
      <c r="M27" s="5"/>
      <c r="N27" s="5"/>
      <c r="O27" s="81" t="s">
        <v>81</v>
      </c>
    </row>
    <row r="28" spans="1:22">
      <c r="B28" s="61">
        <v>166634457</v>
      </c>
      <c r="C28" s="5"/>
      <c r="D28" s="61">
        <v>26369372</v>
      </c>
      <c r="F28" s="61">
        <v>457371784</v>
      </c>
      <c r="H28" s="61">
        <v>506681792</v>
      </c>
      <c r="J28" s="61">
        <v>202720914</v>
      </c>
      <c r="L28" s="61">
        <v>160779384</v>
      </c>
      <c r="M28" s="62"/>
      <c r="N28" s="62"/>
      <c r="O28" s="5"/>
    </row>
    <row r="29" spans="1:22">
      <c r="A29">
        <v>2020</v>
      </c>
      <c r="B29" s="88">
        <v>35454140</v>
      </c>
      <c r="C29" s="64">
        <f>B28-B29</f>
        <v>131180317</v>
      </c>
      <c r="D29" s="63"/>
      <c r="E29" s="55"/>
      <c r="F29" s="65"/>
      <c r="H29" s="63"/>
      <c r="J29" s="79"/>
      <c r="L29" s="79"/>
      <c r="M29" s="79"/>
      <c r="N29" s="62"/>
      <c r="O29" s="13">
        <f t="shared" ref="O29" si="7">+B29+D29</f>
        <v>35454140</v>
      </c>
      <c r="Q29" s="13">
        <f>+C29+E29</f>
        <v>131180317</v>
      </c>
      <c r="V29" s="13"/>
    </row>
    <row r="30" spans="1:22">
      <c r="A30">
        <f>+A29+1</f>
        <v>2021</v>
      </c>
      <c r="B30" s="88">
        <v>35454140</v>
      </c>
      <c r="C30" s="64">
        <f t="shared" ref="C30:C33" si="8">+C29-B30</f>
        <v>95726177</v>
      </c>
      <c r="D30" s="89">
        <v>5732472</v>
      </c>
      <c r="E30" s="55">
        <f>+D28-D30</f>
        <v>20636900</v>
      </c>
      <c r="F30" s="89"/>
      <c r="G30" s="55"/>
      <c r="H30" s="63"/>
      <c r="J30" s="79"/>
      <c r="L30" s="79"/>
      <c r="M30" s="79"/>
      <c r="N30" s="62"/>
      <c r="O30" s="13">
        <f>+B30+D30+F30</f>
        <v>41186612</v>
      </c>
      <c r="Q30" s="13">
        <f>+C30+E30+G30</f>
        <v>116363077</v>
      </c>
    </row>
    <row r="31" spans="1:22">
      <c r="A31">
        <f t="shared" ref="A31:A38" si="9">+A30+1</f>
        <v>2022</v>
      </c>
      <c r="B31" s="88">
        <v>35454140</v>
      </c>
      <c r="C31" s="64">
        <f t="shared" si="8"/>
        <v>60272037</v>
      </c>
      <c r="D31" s="89">
        <v>5732472</v>
      </c>
      <c r="E31" s="55">
        <f t="shared" ref="E31:E34" si="10">+E30-D31</f>
        <v>14904428</v>
      </c>
      <c r="F31" s="55">
        <v>99428649</v>
      </c>
      <c r="G31" s="55">
        <f>+F28-F31</f>
        <v>357943135</v>
      </c>
      <c r="H31" s="100"/>
      <c r="I31" s="55"/>
      <c r="J31" s="89"/>
      <c r="K31" s="55"/>
      <c r="L31" s="79"/>
      <c r="M31" s="79"/>
      <c r="N31" s="62"/>
      <c r="O31" s="13">
        <f>+B31+D31+F31+H31</f>
        <v>140615261</v>
      </c>
      <c r="Q31" s="13">
        <f>+C31+E31+G31+K31</f>
        <v>433119600</v>
      </c>
    </row>
    <row r="32" spans="1:22">
      <c r="A32">
        <f t="shared" si="9"/>
        <v>2023</v>
      </c>
      <c r="B32" s="103">
        <v>35454140</v>
      </c>
      <c r="C32" s="64">
        <f t="shared" si="8"/>
        <v>24817897</v>
      </c>
      <c r="D32" s="89">
        <v>5732472</v>
      </c>
      <c r="E32" s="55">
        <f t="shared" si="10"/>
        <v>9171956</v>
      </c>
      <c r="F32" s="55">
        <v>99428649</v>
      </c>
      <c r="G32" s="55">
        <f t="shared" ref="G32:G35" si="11">+G31-F32</f>
        <v>258514486</v>
      </c>
      <c r="H32" s="55">
        <v>115154953</v>
      </c>
      <c r="I32" s="55">
        <f>+H28-H32</f>
        <v>391526839</v>
      </c>
      <c r="J32" s="55"/>
      <c r="K32" s="55"/>
      <c r="L32" s="100"/>
      <c r="M32" s="100"/>
      <c r="N32" s="75"/>
      <c r="O32" s="13">
        <f>+B32+D32+F32+H32+J32</f>
        <v>255770214</v>
      </c>
      <c r="Q32" s="13">
        <f>+C32+E32+G32+I32+K32</f>
        <v>684031178</v>
      </c>
    </row>
    <row r="33" spans="1:17">
      <c r="A33">
        <f t="shared" si="9"/>
        <v>2024</v>
      </c>
      <c r="B33" s="70">
        <v>24817897</v>
      </c>
      <c r="C33" s="64">
        <f t="shared" si="8"/>
        <v>0</v>
      </c>
      <c r="D33" s="89">
        <v>5732472</v>
      </c>
      <c r="E33" s="55">
        <f t="shared" si="10"/>
        <v>3439484</v>
      </c>
      <c r="F33" s="55">
        <v>99428649</v>
      </c>
      <c r="G33" s="55">
        <f t="shared" si="11"/>
        <v>159085837</v>
      </c>
      <c r="H33" s="55">
        <v>115154953</v>
      </c>
      <c r="I33" s="55">
        <f>I32-H33</f>
        <v>276371886</v>
      </c>
      <c r="J33" s="55">
        <v>46072935</v>
      </c>
      <c r="K33" s="55">
        <f>+J28-J33</f>
        <v>156647979</v>
      </c>
      <c r="L33" s="55"/>
      <c r="M33" s="100"/>
      <c r="N33" s="75"/>
      <c r="O33" s="13">
        <f>+B33+D33+F33+H33+J33+L33</f>
        <v>291206906</v>
      </c>
      <c r="Q33" s="13">
        <f>+E33+G33+I33+K33+M33+C33</f>
        <v>595545186</v>
      </c>
    </row>
    <row r="34" spans="1:17">
      <c r="A34">
        <f t="shared" si="9"/>
        <v>2025</v>
      </c>
      <c r="B34" s="70"/>
      <c r="C34" s="66"/>
      <c r="D34" s="79">
        <v>3439484</v>
      </c>
      <c r="E34" s="66">
        <f t="shared" si="10"/>
        <v>0</v>
      </c>
      <c r="F34" s="55">
        <v>99428649</v>
      </c>
      <c r="G34" s="66">
        <f t="shared" si="11"/>
        <v>59657188</v>
      </c>
      <c r="H34" s="55">
        <v>115154953</v>
      </c>
      <c r="I34" s="66">
        <f t="shared" ref="I34:I36" si="12">I33-H34</f>
        <v>161216933</v>
      </c>
      <c r="J34" s="55">
        <v>46072935</v>
      </c>
      <c r="K34" s="66">
        <f t="shared" ref="K34:K37" si="13">+K33-J34</f>
        <v>110575044</v>
      </c>
      <c r="L34" s="55">
        <v>36540769</v>
      </c>
      <c r="M34" s="66">
        <f>+L28-L34</f>
        <v>124238615</v>
      </c>
      <c r="N34" s="75"/>
      <c r="O34" s="68">
        <f>+D34+F34+H34+J34+L34+B34</f>
        <v>300636790</v>
      </c>
      <c r="Q34" s="69">
        <f>+I34+K34+M34+G34</f>
        <v>455687780</v>
      </c>
    </row>
    <row r="35" spans="1:17">
      <c r="A35">
        <f t="shared" si="9"/>
        <v>2026</v>
      </c>
      <c r="F35" s="55">
        <v>59657188</v>
      </c>
      <c r="G35" s="55">
        <f t="shared" si="11"/>
        <v>0</v>
      </c>
      <c r="H35" s="55">
        <v>115154953</v>
      </c>
      <c r="I35" s="55">
        <f t="shared" si="12"/>
        <v>46061980</v>
      </c>
      <c r="J35" s="55">
        <v>46072935</v>
      </c>
      <c r="K35" s="13">
        <f t="shared" si="13"/>
        <v>64502109</v>
      </c>
      <c r="L35" s="55">
        <v>36540769</v>
      </c>
      <c r="M35" s="13">
        <f t="shared" ref="M35:M38" si="14">+M34-L35</f>
        <v>87697846</v>
      </c>
      <c r="N35" s="75"/>
      <c r="O35" s="13">
        <f>+H35+J35+L35+F35</f>
        <v>257425845</v>
      </c>
      <c r="Q35" s="13">
        <f>+K35+M35+I35</f>
        <v>198261935</v>
      </c>
    </row>
    <row r="36" spans="1:17">
      <c r="A36">
        <f t="shared" si="9"/>
        <v>2027</v>
      </c>
      <c r="B36" s="63"/>
      <c r="C36" s="62"/>
      <c r="D36" s="63"/>
      <c r="F36" s="65"/>
      <c r="H36" s="62">
        <v>46061980</v>
      </c>
      <c r="I36" s="55">
        <f t="shared" si="12"/>
        <v>0</v>
      </c>
      <c r="J36" s="55">
        <v>46072935</v>
      </c>
      <c r="K36" s="13">
        <f t="shared" si="13"/>
        <v>18429174</v>
      </c>
      <c r="L36" s="55">
        <v>36540769</v>
      </c>
      <c r="M36" s="13">
        <f t="shared" si="14"/>
        <v>51157077</v>
      </c>
      <c r="N36" s="75"/>
      <c r="O36" s="13">
        <f>+J36+L36+H36</f>
        <v>128675684</v>
      </c>
      <c r="Q36" s="13">
        <f>+C36+E36+G36+I36+K36+M36</f>
        <v>69586251</v>
      </c>
    </row>
    <row r="37" spans="1:17">
      <c r="A37">
        <f t="shared" si="9"/>
        <v>2028</v>
      </c>
      <c r="D37" s="13"/>
      <c r="F37" s="74"/>
      <c r="H37" s="70"/>
      <c r="J37" s="13">
        <v>18429174</v>
      </c>
      <c r="K37" s="13">
        <f t="shared" si="13"/>
        <v>0</v>
      </c>
      <c r="L37" s="55">
        <v>36540769</v>
      </c>
      <c r="M37" s="13">
        <f t="shared" si="14"/>
        <v>14616308</v>
      </c>
      <c r="N37" s="62"/>
      <c r="O37" s="13">
        <f>+L37+J37</f>
        <v>54969943</v>
      </c>
      <c r="Q37" s="13">
        <f>+K37+M37</f>
        <v>14616308</v>
      </c>
    </row>
    <row r="38" spans="1:17">
      <c r="A38">
        <f t="shared" si="9"/>
        <v>2029</v>
      </c>
      <c r="B38" s="3"/>
      <c r="D38" s="3"/>
      <c r="F38" s="3"/>
      <c r="H38" s="3"/>
      <c r="J38" s="3"/>
      <c r="L38" s="73">
        <f>L28-SUM(L33:L37)</f>
        <v>14616308</v>
      </c>
      <c r="M38" s="13">
        <f t="shared" si="14"/>
        <v>0</v>
      </c>
      <c r="N38" s="62"/>
      <c r="O38" s="104">
        <f>+L38</f>
        <v>14616308</v>
      </c>
      <c r="Q38" s="13"/>
    </row>
    <row r="39" spans="1:17">
      <c r="B39" s="63">
        <f>SUM(B29:B37)</f>
        <v>166634457</v>
      </c>
      <c r="C39" s="62"/>
      <c r="D39" s="63">
        <f>SUM(D29:D37)</f>
        <v>26369372</v>
      </c>
      <c r="F39" s="63">
        <f>SUM(F29:F37)</f>
        <v>457371784</v>
      </c>
      <c r="H39" s="63">
        <f>SUM(H29:H37)</f>
        <v>506681792</v>
      </c>
      <c r="J39" s="79">
        <f>SUM(J29:J37)</f>
        <v>202720914</v>
      </c>
      <c r="L39" s="63">
        <f>SUM(L29:L38)</f>
        <v>160779384</v>
      </c>
      <c r="M39" s="63"/>
      <c r="N39" s="62"/>
      <c r="O39" s="13">
        <f>SUM(O29:O38)</f>
        <v>1520557703</v>
      </c>
    </row>
    <row r="40" spans="1:17">
      <c r="B40" s="63"/>
      <c r="C40" s="62"/>
      <c r="D40" s="63"/>
      <c r="F40" s="63"/>
      <c r="H40" s="63"/>
      <c r="J40" s="79"/>
      <c r="L40" s="63"/>
      <c r="M40" s="63"/>
      <c r="N40" s="62"/>
      <c r="O40" s="13"/>
    </row>
    <row r="41" spans="1:17">
      <c r="B41" s="63"/>
      <c r="C41" s="62"/>
      <c r="D41" s="63"/>
      <c r="F41" s="63"/>
      <c r="H41" s="63"/>
      <c r="J41" s="79"/>
      <c r="L41" s="63"/>
      <c r="M41" s="63"/>
      <c r="N41" s="62"/>
    </row>
    <row r="42" spans="1:17">
      <c r="B42" s="63"/>
      <c r="C42" s="62"/>
      <c r="D42" s="63"/>
      <c r="F42" s="63"/>
      <c r="H42" s="63"/>
      <c r="J42" s="79"/>
      <c r="L42" s="63"/>
      <c r="M42" s="63"/>
      <c r="N42" s="62"/>
    </row>
    <row r="43" spans="1:17" ht="19.5">
      <c r="A43" s="58" t="s">
        <v>85</v>
      </c>
    </row>
    <row r="44" spans="1:17">
      <c r="B44">
        <v>4.9000000000000004</v>
      </c>
      <c r="D44">
        <v>4.8</v>
      </c>
      <c r="F44">
        <v>4.8</v>
      </c>
      <c r="H44">
        <v>4.8</v>
      </c>
      <c r="J44">
        <v>4.5999999999999996</v>
      </c>
      <c r="L44">
        <v>4.5999999999999996</v>
      </c>
      <c r="O44" s="44" t="s">
        <v>84</v>
      </c>
    </row>
    <row r="45" spans="1:17" ht="30">
      <c r="B45" s="59">
        <v>2020</v>
      </c>
      <c r="C45" s="5"/>
      <c r="D45" s="59">
        <v>2021</v>
      </c>
      <c r="F45" s="5">
        <v>2022</v>
      </c>
      <c r="H45" s="5">
        <v>2023</v>
      </c>
      <c r="I45" s="5"/>
      <c r="J45" s="5">
        <v>2024</v>
      </c>
      <c r="K45" s="5"/>
      <c r="L45" s="5">
        <v>2025</v>
      </c>
      <c r="M45" s="5"/>
      <c r="N45" s="5"/>
      <c r="O45" s="81" t="s">
        <v>81</v>
      </c>
    </row>
    <row r="46" spans="1:17">
      <c r="B46" s="76">
        <v>0</v>
      </c>
      <c r="C46" s="4"/>
      <c r="D46" s="61">
        <v>1136086143</v>
      </c>
      <c r="F46" s="61">
        <v>0</v>
      </c>
      <c r="H46" s="61">
        <v>0</v>
      </c>
      <c r="J46" s="61">
        <v>0</v>
      </c>
      <c r="L46" s="61">
        <v>-550294170</v>
      </c>
      <c r="M46" s="62"/>
      <c r="N46" s="62"/>
      <c r="O46" s="5"/>
    </row>
    <row r="47" spans="1:17">
      <c r="A47">
        <v>2020</v>
      </c>
      <c r="B47" s="63">
        <f>$B$46/$B$44</f>
        <v>0</v>
      </c>
      <c r="C47" s="62">
        <f>+B46-B47</f>
        <v>0</v>
      </c>
      <c r="O47" s="13">
        <f t="shared" ref="O47:O48" si="15">+B47+D47</f>
        <v>0</v>
      </c>
    </row>
    <row r="48" spans="1:17">
      <c r="A48">
        <f>A47+1</f>
        <v>2021</v>
      </c>
      <c r="B48" s="63">
        <f t="shared" ref="B48:B50" si="16">$B$46/$B$44</f>
        <v>0</v>
      </c>
      <c r="C48" s="64">
        <f>+C47-B48</f>
        <v>0</v>
      </c>
      <c r="D48" s="79">
        <v>246975248.47999999</v>
      </c>
      <c r="E48" s="13">
        <f>+D46-D48</f>
        <v>889110894.51999998</v>
      </c>
      <c r="F48" s="80"/>
      <c r="H48" s="63"/>
      <c r="J48" s="79"/>
      <c r="L48" s="79"/>
      <c r="M48" s="79"/>
      <c r="N48" s="62"/>
      <c r="O48" s="13">
        <f t="shared" si="15"/>
        <v>246975248.47999999</v>
      </c>
      <c r="Q48" s="13">
        <f>+C48+E48</f>
        <v>889110894.51999998</v>
      </c>
    </row>
    <row r="49" spans="1:17">
      <c r="A49">
        <f t="shared" ref="A49:A56" si="17">A48+1</f>
        <v>2022</v>
      </c>
      <c r="B49" s="63">
        <f t="shared" si="16"/>
        <v>0</v>
      </c>
      <c r="C49" s="64">
        <f t="shared" ref="C49:C51" si="18">+C48-B49</f>
        <v>0</v>
      </c>
      <c r="D49" s="79">
        <v>246975248.47999999</v>
      </c>
      <c r="E49" s="13">
        <f>+E48-D49</f>
        <v>642135646.03999996</v>
      </c>
      <c r="F49" s="80">
        <v>0</v>
      </c>
      <c r="G49" s="55">
        <f>+F46-F49</f>
        <v>0</v>
      </c>
      <c r="H49" s="63"/>
      <c r="J49" s="79"/>
      <c r="L49" s="79"/>
      <c r="M49" s="79"/>
      <c r="N49" s="62"/>
      <c r="O49" s="13">
        <f>+B49+D49+F49</f>
        <v>246975248.47999999</v>
      </c>
      <c r="Q49" s="13">
        <f>+C49+E49+G49</f>
        <v>642135646.03999996</v>
      </c>
    </row>
    <row r="50" spans="1:17">
      <c r="A50">
        <f t="shared" si="17"/>
        <v>2023</v>
      </c>
      <c r="B50" s="63">
        <f t="shared" si="16"/>
        <v>0</v>
      </c>
      <c r="C50" s="64">
        <f t="shared" si="18"/>
        <v>0</v>
      </c>
      <c r="D50" s="79">
        <v>246975248.47999999</v>
      </c>
      <c r="E50" s="13">
        <f t="shared" ref="E50:E52" si="19">+E49-D50</f>
        <v>395160397.55999994</v>
      </c>
      <c r="F50" s="100">
        <v>0</v>
      </c>
      <c r="G50" s="55">
        <f>+G49-F50</f>
        <v>0</v>
      </c>
      <c r="H50" s="79">
        <f>+$H$46/$H$44</f>
        <v>0</v>
      </c>
      <c r="I50" s="13">
        <f>+H46-H50</f>
        <v>0</v>
      </c>
      <c r="J50" s="79"/>
      <c r="L50" s="79"/>
      <c r="M50" s="79"/>
      <c r="N50" s="62"/>
      <c r="O50" s="13">
        <f>+B50+D50+F50+H50</f>
        <v>246975248.47999999</v>
      </c>
      <c r="Q50" s="13">
        <f>+C50+E50+G50+K50+I50</f>
        <v>395160397.55999994</v>
      </c>
    </row>
    <row r="51" spans="1:17">
      <c r="A51">
        <f t="shared" si="17"/>
        <v>2024</v>
      </c>
      <c r="B51" s="63">
        <f>+B46-SUM(B47:B50)</f>
        <v>0</v>
      </c>
      <c r="C51" s="62">
        <f t="shared" si="18"/>
        <v>0</v>
      </c>
      <c r="D51" s="79">
        <v>246975248.47999999</v>
      </c>
      <c r="E51" s="13">
        <f t="shared" si="19"/>
        <v>148185149.07999995</v>
      </c>
      <c r="F51" s="80">
        <v>0</v>
      </c>
      <c r="G51" s="13">
        <f t="shared" ref="G51:G53" si="20">+G50-F51</f>
        <v>0</v>
      </c>
      <c r="H51" s="79">
        <f t="shared" ref="H51:H53" si="21">+$H$46/$H$44</f>
        <v>0</v>
      </c>
      <c r="I51" s="13">
        <f>+I50-H51</f>
        <v>0</v>
      </c>
      <c r="J51" s="80">
        <f>+$J$46/$J$44</f>
        <v>0</v>
      </c>
      <c r="K51" s="22">
        <f>+J46-J51</f>
        <v>0</v>
      </c>
      <c r="L51" s="80"/>
      <c r="M51" s="80"/>
      <c r="N51" s="75"/>
      <c r="O51" s="13">
        <f>+B51+D51+F51+H51+J51</f>
        <v>246975248.47999999</v>
      </c>
      <c r="Q51" s="13">
        <f>+C51+E51+G51+I51+K51</f>
        <v>148185149.07999995</v>
      </c>
    </row>
    <row r="52" spans="1:17">
      <c r="A52">
        <f t="shared" si="17"/>
        <v>2025</v>
      </c>
      <c r="B52" s="70"/>
      <c r="C52" s="67"/>
      <c r="D52" s="13">
        <v>148185149.08000004</v>
      </c>
      <c r="E52" s="67">
        <f t="shared" si="19"/>
        <v>0</v>
      </c>
      <c r="F52" s="80">
        <v>0</v>
      </c>
      <c r="G52" s="67">
        <f t="shared" si="20"/>
        <v>0</v>
      </c>
      <c r="H52" s="79">
        <f t="shared" si="21"/>
        <v>0</v>
      </c>
      <c r="I52" s="67">
        <f t="shared" ref="I52:I54" si="22">+I51-H52</f>
        <v>0</v>
      </c>
      <c r="J52" s="80">
        <f t="shared" ref="J52:J54" si="23">+$J$46/$J$44</f>
        <v>0</v>
      </c>
      <c r="K52" s="102">
        <f>+K51-J52</f>
        <v>0</v>
      </c>
      <c r="L52" s="79">
        <v>-125066857</v>
      </c>
      <c r="M52" s="105">
        <f>+$L$46-L52</f>
        <v>-425227313</v>
      </c>
      <c r="N52" s="75"/>
      <c r="O52" s="68">
        <f>+B52+D52+F52+H52+J52+L52</f>
        <v>23118292.080000043</v>
      </c>
      <c r="Q52" s="69">
        <f>G52+I52+K52+M52</f>
        <v>-425227313</v>
      </c>
    </row>
    <row r="53" spans="1:17">
      <c r="A53">
        <f t="shared" si="17"/>
        <v>2026</v>
      </c>
      <c r="B53" s="70"/>
      <c r="C53" s="62"/>
      <c r="F53" s="80">
        <v>0</v>
      </c>
      <c r="G53" s="13">
        <f t="shared" si="20"/>
        <v>0</v>
      </c>
      <c r="H53" s="79">
        <f t="shared" si="21"/>
        <v>0</v>
      </c>
      <c r="I53" s="13">
        <f t="shared" si="22"/>
        <v>0</v>
      </c>
      <c r="J53" s="80">
        <f t="shared" si="23"/>
        <v>0</v>
      </c>
      <c r="K53" s="22">
        <f t="shared" ref="K53:K55" si="24">+K52-J53</f>
        <v>0</v>
      </c>
      <c r="L53" s="79">
        <v>-125066857</v>
      </c>
      <c r="M53" s="80">
        <f>+M52-L53</f>
        <v>-300160456</v>
      </c>
      <c r="N53" s="75"/>
      <c r="O53" s="13">
        <f>F53+H53+J53+L53</f>
        <v>-125066857</v>
      </c>
      <c r="Q53" s="13">
        <f>K53+M53</f>
        <v>-300160456</v>
      </c>
    </row>
    <row r="54" spans="1:17">
      <c r="A54">
        <f t="shared" si="17"/>
        <v>2027</v>
      </c>
      <c r="B54" s="70"/>
      <c r="C54" s="62"/>
      <c r="F54" s="62"/>
      <c r="H54" s="79">
        <f>+H46-SUM(H50:H53)</f>
        <v>0</v>
      </c>
      <c r="I54" s="13">
        <f t="shared" si="22"/>
        <v>0</v>
      </c>
      <c r="J54" s="80">
        <f t="shared" si="23"/>
        <v>0</v>
      </c>
      <c r="K54" s="22">
        <f t="shared" si="24"/>
        <v>0</v>
      </c>
      <c r="L54" s="79">
        <v>-125066857</v>
      </c>
      <c r="M54" s="80">
        <f t="shared" ref="M54:M56" si="25">+M53-L54</f>
        <v>-175093599</v>
      </c>
      <c r="N54" s="75"/>
      <c r="O54" s="13">
        <f>J54+L54+H54</f>
        <v>-125066857</v>
      </c>
      <c r="Q54" s="13">
        <f>K54+M54</f>
        <v>-175093599</v>
      </c>
    </row>
    <row r="55" spans="1:17">
      <c r="A55">
        <f t="shared" si="17"/>
        <v>2028</v>
      </c>
      <c r="B55" s="70"/>
      <c r="C55" s="62"/>
      <c r="F55" s="80"/>
      <c r="H55" s="62"/>
      <c r="J55" s="80">
        <f>+J46-SUM(J51:J54)</f>
        <v>0</v>
      </c>
      <c r="K55" s="22">
        <f t="shared" si="24"/>
        <v>0</v>
      </c>
      <c r="L55" s="79">
        <v>-125066857</v>
      </c>
      <c r="M55" s="80">
        <f t="shared" si="25"/>
        <v>-50026742</v>
      </c>
      <c r="N55" s="75"/>
      <c r="O55" s="13">
        <f>+J55+L55</f>
        <v>-125066857</v>
      </c>
      <c r="Q55" s="13">
        <f>K55+M55</f>
        <v>-50026742</v>
      </c>
    </row>
    <row r="56" spans="1:17">
      <c r="A56">
        <f t="shared" si="17"/>
        <v>2029</v>
      </c>
      <c r="B56" s="71"/>
      <c r="C56" s="62"/>
      <c r="D56" s="3"/>
      <c r="F56" s="72"/>
      <c r="H56" s="71"/>
      <c r="J56" s="99"/>
      <c r="L56" s="99">
        <f>L46-SUM(L51:L55)</f>
        <v>-50026742</v>
      </c>
      <c r="M56" s="80">
        <f t="shared" si="25"/>
        <v>0</v>
      </c>
      <c r="N56" s="62"/>
      <c r="O56" s="73">
        <f>+L56</f>
        <v>-50026742</v>
      </c>
      <c r="Q56" s="13"/>
    </row>
    <row r="57" spans="1:17">
      <c r="B57" s="63">
        <f>SUM(B47:B56)</f>
        <v>0</v>
      </c>
      <c r="C57" s="62"/>
      <c r="D57" s="63">
        <f>SUM(D47:D56)</f>
        <v>1136086143</v>
      </c>
      <c r="F57" s="63">
        <f>SUM(F47:F56)</f>
        <v>0</v>
      </c>
      <c r="H57" s="63">
        <f>SUM(H47:H56)</f>
        <v>0</v>
      </c>
      <c r="J57" s="63">
        <f>SUM(J47:J56)</f>
        <v>0</v>
      </c>
      <c r="L57" s="63">
        <f>SUM(L47:L56)</f>
        <v>-550294170</v>
      </c>
      <c r="M57" s="63"/>
      <c r="N57" s="62"/>
      <c r="O57" s="13">
        <f>SUM(O47:O56)</f>
        <v>585791973</v>
      </c>
    </row>
    <row r="59" spans="1:17">
      <c r="B59" s="70"/>
      <c r="C59" s="62"/>
      <c r="O59" s="13"/>
    </row>
    <row r="60" spans="1:17">
      <c r="A60" t="s">
        <v>86</v>
      </c>
      <c r="Q60" s="77">
        <f>+Q14+Q34+Q52</f>
        <v>-591167332.99999988</v>
      </c>
    </row>
    <row r="61" spans="1:17">
      <c r="B61" s="13"/>
      <c r="C61" s="13"/>
    </row>
    <row r="62" spans="1:17">
      <c r="A62">
        <v>2026</v>
      </c>
      <c r="B62" s="13">
        <f>O15+O35+O53</f>
        <v>413580069</v>
      </c>
      <c r="C62" s="13"/>
    </row>
    <row r="63" spans="1:17">
      <c r="A63">
        <f>+A62+1</f>
        <v>2027</v>
      </c>
      <c r="B63" s="13">
        <f>O16+O36+O54</f>
        <v>-404147227.59999996</v>
      </c>
      <c r="C63" s="13"/>
    </row>
    <row r="64" spans="1:17">
      <c r="A64">
        <f t="shared" ref="A64:A65" si="26">+A63+1</f>
        <v>2028</v>
      </c>
      <c r="B64" s="13">
        <f>O17+O37+O55</f>
        <v>-369843010.39999998</v>
      </c>
      <c r="C64" s="13"/>
    </row>
    <row r="65" spans="1:15">
      <c r="A65">
        <f t="shared" si="26"/>
        <v>2029</v>
      </c>
      <c r="B65" s="13">
        <f>O18+O38+O56</f>
        <v>-230757164</v>
      </c>
      <c r="C65" s="13"/>
    </row>
    <row r="66" spans="1:15">
      <c r="B66" s="77">
        <f>SUM(B62:B65)</f>
        <v>-591167333</v>
      </c>
      <c r="C66" s="13"/>
      <c r="D66" s="48" t="s">
        <v>87</v>
      </c>
    </row>
    <row r="69" spans="1:15">
      <c r="A69" s="78" t="s">
        <v>88</v>
      </c>
    </row>
    <row r="70" spans="1:15">
      <c r="B70" s="59">
        <v>2020</v>
      </c>
      <c r="C70" s="5"/>
      <c r="D70" s="59">
        <v>2021</v>
      </c>
      <c r="E70" s="5"/>
      <c r="F70" s="59">
        <v>2022</v>
      </c>
      <c r="H70" s="59">
        <v>2023</v>
      </c>
      <c r="J70" s="59">
        <v>2024</v>
      </c>
      <c r="L70" s="59">
        <v>2025</v>
      </c>
      <c r="M70" s="5"/>
      <c r="N70" t="s">
        <v>2</v>
      </c>
    </row>
    <row r="71" spans="1:15">
      <c r="B71" s="13"/>
      <c r="D71" s="13"/>
      <c r="F71" s="13"/>
      <c r="H71" s="13"/>
      <c r="J71" s="13"/>
      <c r="L71" s="13"/>
      <c r="M71" s="13"/>
    </row>
    <row r="72" spans="1:15">
      <c r="A72">
        <v>2026</v>
      </c>
      <c r="B72" s="13">
        <f>B15+B35+B53</f>
        <v>0</v>
      </c>
      <c r="D72" s="13">
        <f>D15+D54+D53</f>
        <v>0</v>
      </c>
      <c r="F72" s="13">
        <f>F15+F35+F53</f>
        <v>748634323.60000002</v>
      </c>
      <c r="G72" s="13"/>
      <c r="H72" s="13">
        <f t="shared" ref="H72:L72" si="27">H15+H35+H53</f>
        <v>7144994.799999997</v>
      </c>
      <c r="I72" s="13"/>
      <c r="J72" s="13">
        <f t="shared" si="27"/>
        <v>-58326431.400000006</v>
      </c>
      <c r="K72" s="13"/>
      <c r="L72" s="13">
        <f t="shared" si="27"/>
        <v>-283872818</v>
      </c>
      <c r="M72" s="13"/>
      <c r="N72" s="13">
        <f>+B72+D72+F72+H72+J72+L72</f>
        <v>413580069</v>
      </c>
    </row>
    <row r="73" spans="1:15">
      <c r="A73">
        <f>+A72+1</f>
        <v>2027</v>
      </c>
      <c r="B73" s="13">
        <f>B16+B36+B54</f>
        <v>0</v>
      </c>
      <c r="D73" s="13">
        <f>D15+D35+D54</f>
        <v>0</v>
      </c>
      <c r="F73" s="13">
        <f>F16+F36+F54</f>
        <v>0</v>
      </c>
      <c r="H73" s="13">
        <f>H16+H36+H54</f>
        <v>-61947978.200000003</v>
      </c>
      <c r="I73" s="13"/>
      <c r="J73" s="13">
        <f t="shared" ref="J73:L73" si="28">J16+J36+J54</f>
        <v>-58326431.400000006</v>
      </c>
      <c r="K73" s="13"/>
      <c r="L73" s="13">
        <f t="shared" si="28"/>
        <v>-283872818</v>
      </c>
      <c r="M73" s="13"/>
      <c r="N73" s="13">
        <f t="shared" ref="N73:N75" si="29">+B73+D73+F73+H73+J73+L73</f>
        <v>-404147227.60000002</v>
      </c>
    </row>
    <row r="74" spans="1:15">
      <c r="A74">
        <f t="shared" ref="A74:A75" si="30">+A73+1</f>
        <v>2028</v>
      </c>
      <c r="H74" s="13">
        <f>H17+H37+H55</f>
        <v>0</v>
      </c>
      <c r="I74" s="13"/>
      <c r="J74" s="13">
        <f t="shared" ref="J74:L74" si="31">J17+J37+J55</f>
        <v>-85970192.400000006</v>
      </c>
      <c r="K74" s="13"/>
      <c r="L74" s="13">
        <f t="shared" si="31"/>
        <v>-283872818</v>
      </c>
      <c r="M74" s="13"/>
      <c r="N74" s="13">
        <f t="shared" si="29"/>
        <v>-369843010.39999998</v>
      </c>
    </row>
    <row r="75" spans="1:15">
      <c r="A75">
        <f t="shared" si="30"/>
        <v>2029</v>
      </c>
      <c r="H75" s="13">
        <f>H18+H38+H56</f>
        <v>0</v>
      </c>
      <c r="J75" s="13">
        <f>J18+J38+J56</f>
        <v>0</v>
      </c>
      <c r="L75" s="13">
        <f>L18+L38+L56</f>
        <v>-230757164</v>
      </c>
      <c r="M75" s="13"/>
      <c r="N75" s="13">
        <f t="shared" si="29"/>
        <v>-230757164</v>
      </c>
    </row>
    <row r="76" spans="1:15">
      <c r="N76" s="77">
        <f>SUM(N72:N75)</f>
        <v>-591167333</v>
      </c>
      <c r="O76" s="13"/>
    </row>
  </sheetData>
  <pageMargins left="0.28000000000000003" right="0.17" top="0.31" bottom="0.33" header="0.3" footer="0.2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JE's</vt:lpstr>
      <vt:lpstr>T-Account Illustration</vt:lpstr>
      <vt:lpstr>Amort Schedule-Balances-Pen Exp</vt:lpstr>
    </vt:vector>
  </TitlesOfParts>
  <Manager/>
  <Company>Eide Bailly LLP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bb6212</dc:creator>
  <cp:keywords/>
  <dc:description/>
  <cp:lastModifiedBy>Parisa Gorji</cp:lastModifiedBy>
  <cp:revision/>
  <dcterms:created xsi:type="dcterms:W3CDTF">2009-09-23T16:56:24Z</dcterms:created>
  <dcterms:modified xsi:type="dcterms:W3CDTF">2026-06-26T21:50:46Z</dcterms:modified>
  <cp:category/>
  <cp:contentStatus/>
</cp:coreProperties>
</file>